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autoCompressPictures="0"/>
  <mc:AlternateContent xmlns:mc="http://schemas.openxmlformats.org/markup-compatibility/2006">
    <mc:Choice Requires="x15">
      <x15ac:absPath xmlns:x15ac="http://schemas.microsoft.com/office/spreadsheetml/2010/11/ac" url="/Users/hvg/ndvr Dropbox/Hanne Van Gils/2224_bestemmingsprofielen_perceel2/11_output 3.0/"/>
    </mc:Choice>
  </mc:AlternateContent>
  <xr:revisionPtr revIDLastSave="0" documentId="8_{150808F2-D5DB-F444-B672-3E27D67D5B90}" xr6:coauthVersionLast="47" xr6:coauthVersionMax="47" xr10:uidLastSave="{00000000-0000-0000-0000-000000000000}"/>
  <bookViews>
    <workbookView xWindow="36680" yWindow="-24700" windowWidth="38160" windowHeight="21460" xr2:uid="{00000000-000D-0000-FFFF-FFFF00000000}"/>
  </bookViews>
  <sheets>
    <sheet name="invulblad" sheetId="1" r:id="rId1"/>
    <sheet name="bestemmingsprofiel" sheetId="2" r:id="rId2"/>
    <sheet name="matchmaking" sheetId="10" r:id="rId3"/>
    <sheet name="achtergrond - matchmaking" sheetId="9" state="hidden" r:id="rId4"/>
    <sheet name="volgorde alfabetisch" sheetId="14" state="hidden" r:id="rId5"/>
    <sheet name="tonen obv grootte" sheetId="13" state="hidden" r:id="rId6"/>
    <sheet name="achtergrond - profiel " sheetId="5" state="hidden" r:id="rId7"/>
    <sheet name="achtergrond 1" sheetId="4" state="hidden" r:id="rId8"/>
  </sheets>
  <definedNames>
    <definedName name="_xlnm._FilterDatabase" localSheetId="3" hidden="1">'achtergrond - matchmaking'!$AI$1:$AI$241</definedName>
    <definedName name="_xlnm._FilterDatabase" localSheetId="1" hidden="1">bestemmingsprofiel!$B$1:$M$45</definedName>
    <definedName name="_xlnm._FilterDatabase" localSheetId="2" hidden="1">matchmaking!$J$37:$J$151</definedName>
    <definedName name="_xlnm.Print_Area" localSheetId="1">bestemmingsprofiel!$A:$M</definedName>
    <definedName name="_xlnm.Print_Area" localSheetId="0">invulblad!$A:$P</definedName>
    <definedName name="_xlnm.Print_Area" localSheetId="2">matchmaking!$A$7:$Q$34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25" i="1" l="1"/>
  <c r="AJ183" i="9"/>
  <c r="N197" i="9"/>
  <c r="D197" i="9" s="1"/>
  <c r="B2" i="2"/>
  <c r="B3" i="2"/>
  <c r="A20" i="2"/>
  <c r="A5" i="2"/>
  <c r="E2" i="13"/>
  <c r="E7" i="13" s="1"/>
  <c r="F7" i="13" s="1"/>
  <c r="AB39" i="9" s="1"/>
  <c r="AD12" i="9"/>
  <c r="AF12" i="9" s="1"/>
  <c r="AD21" i="9"/>
  <c r="AF21" i="9" s="1"/>
  <c r="AD30" i="9"/>
  <c r="AF30" i="9" s="1"/>
  <c r="AD39" i="9"/>
  <c r="AD48" i="9"/>
  <c r="AD57" i="9"/>
  <c r="AD66" i="9"/>
  <c r="AD75" i="9"/>
  <c r="AD84" i="9"/>
  <c r="AD93" i="9"/>
  <c r="AD102" i="9"/>
  <c r="AD111" i="9"/>
  <c r="AD120" i="9"/>
  <c r="AD129" i="9"/>
  <c r="AD138" i="9"/>
  <c r="AD147" i="9"/>
  <c r="AD156" i="9"/>
  <c r="AD165" i="9"/>
  <c r="AD174" i="9"/>
  <c r="S190" i="9"/>
  <c r="R190" i="9"/>
  <c r="Q190" i="9"/>
  <c r="P190" i="9"/>
  <c r="O190" i="9"/>
  <c r="N190" i="9"/>
  <c r="S189" i="9"/>
  <c r="R189" i="9"/>
  <c r="Q189" i="9"/>
  <c r="P189" i="9"/>
  <c r="O189" i="9"/>
  <c r="N189" i="9"/>
  <c r="S188" i="9"/>
  <c r="R188" i="9"/>
  <c r="Q188" i="9"/>
  <c r="P188" i="9"/>
  <c r="O188" i="9"/>
  <c r="N188" i="9"/>
  <c r="S187" i="9"/>
  <c r="R187" i="9"/>
  <c r="Q187" i="9"/>
  <c r="P187" i="9"/>
  <c r="O187" i="9"/>
  <c r="N187" i="9"/>
  <c r="S186" i="9"/>
  <c r="R186" i="9"/>
  <c r="Q186" i="9"/>
  <c r="P186" i="9"/>
  <c r="O186" i="9"/>
  <c r="N186" i="9"/>
  <c r="S185" i="9"/>
  <c r="R185" i="9"/>
  <c r="Q185" i="9"/>
  <c r="P185" i="9"/>
  <c r="O185" i="9"/>
  <c r="N185" i="9"/>
  <c r="S184" i="9"/>
  <c r="R184" i="9"/>
  <c r="Q184" i="9"/>
  <c r="P184" i="9"/>
  <c r="O184" i="9"/>
  <c r="N184" i="9"/>
  <c r="AK183" i="9"/>
  <c r="AH183" i="9"/>
  <c r="AG183" i="9"/>
  <c r="I216" i="9"/>
  <c r="H137" i="5"/>
  <c r="Y7" i="9" s="1"/>
  <c r="A48" i="9"/>
  <c r="A57" i="9" s="1"/>
  <c r="A66" i="9" s="1"/>
  <c r="A75" i="9" s="1"/>
  <c r="N4" i="10"/>
  <c r="AH12" i="9"/>
  <c r="AH21" i="9"/>
  <c r="AH30" i="9"/>
  <c r="AH39" i="9"/>
  <c r="AH48" i="9"/>
  <c r="AH57" i="9"/>
  <c r="AH66" i="9"/>
  <c r="AH75" i="9"/>
  <c r="AH84" i="9"/>
  <c r="AH93" i="9"/>
  <c r="AH102" i="9"/>
  <c r="AH111" i="9"/>
  <c r="AH120" i="9"/>
  <c r="AH129" i="9"/>
  <c r="AH138" i="9"/>
  <c r="AH147" i="9"/>
  <c r="AH156" i="9"/>
  <c r="AH165" i="9"/>
  <c r="AH174" i="9"/>
  <c r="AG174" i="9"/>
  <c r="AG165" i="9"/>
  <c r="AG156" i="9"/>
  <c r="AG147" i="9"/>
  <c r="AG138" i="9"/>
  <c r="AG129" i="9"/>
  <c r="AG120" i="9"/>
  <c r="AG111" i="9"/>
  <c r="AG102" i="9"/>
  <c r="AG93" i="9"/>
  <c r="AG84" i="9"/>
  <c r="AG75" i="9"/>
  <c r="AG66" i="9"/>
  <c r="AG57" i="9"/>
  <c r="AG48" i="9"/>
  <c r="AG39" i="9"/>
  <c r="AG30" i="9"/>
  <c r="AG21" i="9"/>
  <c r="AG12" i="9"/>
  <c r="AZ12" i="9"/>
  <c r="AZ174" i="9"/>
  <c r="AZ165" i="9"/>
  <c r="AZ156" i="9"/>
  <c r="AZ147" i="9"/>
  <c r="AZ138" i="9"/>
  <c r="AZ129" i="9"/>
  <c r="AZ120" i="9"/>
  <c r="AZ111" i="9"/>
  <c r="AZ102" i="9"/>
  <c r="AZ93" i="9"/>
  <c r="AZ84" i="9"/>
  <c r="AZ75" i="9"/>
  <c r="AZ66" i="9"/>
  <c r="AZ57" i="9"/>
  <c r="AZ48" i="9"/>
  <c r="AZ39" i="9"/>
  <c r="AZ30" i="9"/>
  <c r="AZ21" i="9"/>
  <c r="S181" i="9"/>
  <c r="R181" i="9"/>
  <c r="Q181" i="9"/>
  <c r="U181" i="9" s="1"/>
  <c r="AX174" i="9" s="1"/>
  <c r="P181" i="9"/>
  <c r="O181" i="9"/>
  <c r="N181" i="9"/>
  <c r="S180" i="9"/>
  <c r="R180" i="9"/>
  <c r="Q180" i="9"/>
  <c r="P180" i="9"/>
  <c r="O180" i="9"/>
  <c r="N180" i="9"/>
  <c r="S179" i="9"/>
  <c r="R179" i="9"/>
  <c r="Q179" i="9"/>
  <c r="P179" i="9"/>
  <c r="O179" i="9"/>
  <c r="N179" i="9"/>
  <c r="S178" i="9"/>
  <c r="R178" i="9"/>
  <c r="Q178" i="9"/>
  <c r="P178" i="9"/>
  <c r="O178" i="9"/>
  <c r="N178" i="9"/>
  <c r="S177" i="9"/>
  <c r="R177" i="9"/>
  <c r="Q177" i="9"/>
  <c r="P177" i="9"/>
  <c r="O177" i="9"/>
  <c r="N177" i="9"/>
  <c r="S176" i="9"/>
  <c r="R176" i="9"/>
  <c r="Q176" i="9"/>
  <c r="P176" i="9"/>
  <c r="O176" i="9"/>
  <c r="N176" i="9"/>
  <c r="S175" i="9"/>
  <c r="R175" i="9"/>
  <c r="Q175" i="9"/>
  <c r="P175" i="9"/>
  <c r="O175" i="9"/>
  <c r="N175" i="9"/>
  <c r="AK174" i="9"/>
  <c r="S172" i="9"/>
  <c r="R172" i="9"/>
  <c r="Q172" i="9"/>
  <c r="P172" i="9"/>
  <c r="O172" i="9"/>
  <c r="N172" i="9"/>
  <c r="S171" i="9"/>
  <c r="R171" i="9"/>
  <c r="V171" i="9" s="1"/>
  <c r="AW165" i="9" s="1"/>
  <c r="Q171" i="9"/>
  <c r="P171" i="9"/>
  <c r="O171" i="9"/>
  <c r="N171" i="9"/>
  <c r="S170" i="9"/>
  <c r="R170" i="9"/>
  <c r="Q170" i="9"/>
  <c r="P170" i="9"/>
  <c r="O170" i="9"/>
  <c r="N170" i="9"/>
  <c r="S169" i="9"/>
  <c r="R169" i="9"/>
  <c r="Q169" i="9"/>
  <c r="P169" i="9"/>
  <c r="O169" i="9"/>
  <c r="N169" i="9"/>
  <c r="S168" i="9"/>
  <c r="R168" i="9"/>
  <c r="Q168" i="9"/>
  <c r="P168" i="9"/>
  <c r="O168" i="9"/>
  <c r="N168" i="9"/>
  <c r="S167" i="9"/>
  <c r="V167" i="9" s="1"/>
  <c r="AO165" i="9" s="1"/>
  <c r="R167" i="9"/>
  <c r="Q167" i="9"/>
  <c r="P167" i="9"/>
  <c r="O167" i="9"/>
  <c r="N167" i="9"/>
  <c r="S166" i="9"/>
  <c r="R166" i="9"/>
  <c r="Q166" i="9"/>
  <c r="P166" i="9"/>
  <c r="O166" i="9"/>
  <c r="N166" i="9"/>
  <c r="AK165" i="9"/>
  <c r="S163" i="9"/>
  <c r="R163" i="9"/>
  <c r="Q163" i="9"/>
  <c r="P163" i="9"/>
  <c r="O163" i="9"/>
  <c r="N163" i="9"/>
  <c r="S162" i="9"/>
  <c r="R162" i="9"/>
  <c r="Q162" i="9"/>
  <c r="P162" i="9"/>
  <c r="O162" i="9"/>
  <c r="N162" i="9"/>
  <c r="S161" i="9"/>
  <c r="V161" i="9" s="1"/>
  <c r="AU156" i="9" s="1"/>
  <c r="R161" i="9"/>
  <c r="Q161" i="9"/>
  <c r="P161" i="9"/>
  <c r="O161" i="9"/>
  <c r="N161" i="9"/>
  <c r="S160" i="9"/>
  <c r="R160" i="9"/>
  <c r="Q160" i="9"/>
  <c r="P160" i="9"/>
  <c r="O160" i="9"/>
  <c r="N160" i="9"/>
  <c r="S159" i="9"/>
  <c r="R159" i="9"/>
  <c r="Q159" i="9"/>
  <c r="P159" i="9"/>
  <c r="O159" i="9"/>
  <c r="N159" i="9"/>
  <c r="S158" i="9"/>
  <c r="R158" i="9"/>
  <c r="Q158" i="9"/>
  <c r="P158" i="9"/>
  <c r="O158" i="9"/>
  <c r="N158" i="9"/>
  <c r="S157" i="9"/>
  <c r="R157" i="9"/>
  <c r="Q157" i="9"/>
  <c r="P157" i="9"/>
  <c r="O157" i="9"/>
  <c r="U157" i="9" s="1"/>
  <c r="AL156" i="9" s="1"/>
  <c r="N157" i="9"/>
  <c r="AK156" i="9"/>
  <c r="S154" i="9"/>
  <c r="R154" i="9"/>
  <c r="Q154" i="9"/>
  <c r="P154" i="9"/>
  <c r="O154" i="9"/>
  <c r="N154" i="9"/>
  <c r="S153" i="9"/>
  <c r="R153" i="9"/>
  <c r="Q153" i="9"/>
  <c r="P153" i="9"/>
  <c r="O153" i="9"/>
  <c r="N153" i="9"/>
  <c r="S152" i="9"/>
  <c r="R152" i="9"/>
  <c r="Q152" i="9"/>
  <c r="P152" i="9"/>
  <c r="O152" i="9"/>
  <c r="N152" i="9"/>
  <c r="S151" i="9"/>
  <c r="R151" i="9"/>
  <c r="Q151" i="9"/>
  <c r="P151" i="9"/>
  <c r="O151" i="9"/>
  <c r="N151" i="9"/>
  <c r="S150" i="9"/>
  <c r="R150" i="9"/>
  <c r="Q150" i="9"/>
  <c r="P150" i="9"/>
  <c r="O150" i="9"/>
  <c r="N150" i="9"/>
  <c r="S149" i="9"/>
  <c r="R149" i="9"/>
  <c r="Q149" i="9"/>
  <c r="P149" i="9"/>
  <c r="O149" i="9"/>
  <c r="N149" i="9"/>
  <c r="S148" i="9"/>
  <c r="R148" i="9"/>
  <c r="Q148" i="9"/>
  <c r="P148" i="9"/>
  <c r="O148" i="9"/>
  <c r="N148" i="9"/>
  <c r="AK147" i="9"/>
  <c r="S145" i="9"/>
  <c r="R145" i="9"/>
  <c r="Q145" i="9"/>
  <c r="P145" i="9"/>
  <c r="O145" i="9"/>
  <c r="N145" i="9"/>
  <c r="S144" i="9"/>
  <c r="U144" i="9" s="1"/>
  <c r="AV138" i="9" s="1"/>
  <c r="R144" i="9"/>
  <c r="Q144" i="9"/>
  <c r="P144" i="9"/>
  <c r="O144" i="9"/>
  <c r="N144" i="9"/>
  <c r="S143" i="9"/>
  <c r="R143" i="9"/>
  <c r="Q143" i="9"/>
  <c r="P143" i="9"/>
  <c r="O143" i="9"/>
  <c r="N143" i="9"/>
  <c r="S142" i="9"/>
  <c r="R142" i="9"/>
  <c r="Q142" i="9"/>
  <c r="P142" i="9"/>
  <c r="O142" i="9"/>
  <c r="N142" i="9"/>
  <c r="S141" i="9"/>
  <c r="R141" i="9"/>
  <c r="Q141" i="9"/>
  <c r="P141" i="9"/>
  <c r="O141" i="9"/>
  <c r="N141" i="9"/>
  <c r="S140" i="9"/>
  <c r="R140" i="9"/>
  <c r="Q140" i="9"/>
  <c r="P140" i="9"/>
  <c r="O140" i="9"/>
  <c r="N140" i="9"/>
  <c r="S139" i="9"/>
  <c r="R139" i="9"/>
  <c r="Q139" i="9"/>
  <c r="P139" i="9"/>
  <c r="O139" i="9"/>
  <c r="N139" i="9"/>
  <c r="AK138" i="9"/>
  <c r="S136" i="9"/>
  <c r="R136" i="9"/>
  <c r="Q136" i="9"/>
  <c r="V136" i="9" s="1"/>
  <c r="AY129" i="9" s="1"/>
  <c r="P136" i="9"/>
  <c r="O136" i="9"/>
  <c r="N136" i="9"/>
  <c r="S135" i="9"/>
  <c r="R135" i="9"/>
  <c r="Q135" i="9"/>
  <c r="P135" i="9"/>
  <c r="O135" i="9"/>
  <c r="N135" i="9"/>
  <c r="S134" i="9"/>
  <c r="R134" i="9"/>
  <c r="Q134" i="9"/>
  <c r="P134" i="9"/>
  <c r="O134" i="9"/>
  <c r="N134" i="9"/>
  <c r="S133" i="9"/>
  <c r="V133" i="9" s="1"/>
  <c r="AS129" i="9" s="1"/>
  <c r="R133" i="9"/>
  <c r="Q133" i="9"/>
  <c r="P133" i="9"/>
  <c r="O133" i="9"/>
  <c r="N133" i="9"/>
  <c r="S132" i="9"/>
  <c r="R132" i="9"/>
  <c r="Q132" i="9"/>
  <c r="P132" i="9"/>
  <c r="O132" i="9"/>
  <c r="N132" i="9"/>
  <c r="S131" i="9"/>
  <c r="R131" i="9"/>
  <c r="Q131" i="9"/>
  <c r="P131" i="9"/>
  <c r="O131" i="9"/>
  <c r="V131" i="9" s="1"/>
  <c r="AO129" i="9" s="1"/>
  <c r="N131" i="9"/>
  <c r="S130" i="9"/>
  <c r="R130" i="9"/>
  <c r="Q130" i="9"/>
  <c r="P130" i="9"/>
  <c r="O130" i="9"/>
  <c r="N130" i="9"/>
  <c r="AK129" i="9"/>
  <c r="S127" i="9"/>
  <c r="V127" i="9" s="1"/>
  <c r="AY120" i="9" s="1"/>
  <c r="R127" i="9"/>
  <c r="Q127" i="9"/>
  <c r="P127" i="9"/>
  <c r="O127" i="9"/>
  <c r="N127" i="9"/>
  <c r="S126" i="9"/>
  <c r="R126" i="9"/>
  <c r="V126" i="9" s="1"/>
  <c r="AW120" i="9" s="1"/>
  <c r="Q126" i="9"/>
  <c r="P126" i="9"/>
  <c r="O126" i="9"/>
  <c r="N126" i="9"/>
  <c r="S125" i="9"/>
  <c r="R125" i="9"/>
  <c r="Q125" i="9"/>
  <c r="P125" i="9"/>
  <c r="O125" i="9"/>
  <c r="N125" i="9"/>
  <c r="S124" i="9"/>
  <c r="R124" i="9"/>
  <c r="Q124" i="9"/>
  <c r="P124" i="9"/>
  <c r="O124" i="9"/>
  <c r="N124" i="9"/>
  <c r="U124" i="9" s="1"/>
  <c r="AR120" i="9" s="1"/>
  <c r="S123" i="9"/>
  <c r="R123" i="9"/>
  <c r="Q123" i="9"/>
  <c r="P123" i="9"/>
  <c r="O123" i="9"/>
  <c r="N123" i="9"/>
  <c r="S122" i="9"/>
  <c r="R122" i="9"/>
  <c r="Q122" i="9"/>
  <c r="P122" i="9"/>
  <c r="O122" i="9"/>
  <c r="N122" i="9"/>
  <c r="S121" i="9"/>
  <c r="R121" i="9"/>
  <c r="Q121" i="9"/>
  <c r="P121" i="9"/>
  <c r="V121" i="9" s="1"/>
  <c r="AM120" i="9" s="1"/>
  <c r="O121" i="9"/>
  <c r="N121" i="9"/>
  <c r="AK120" i="9"/>
  <c r="S118" i="9"/>
  <c r="R118" i="9"/>
  <c r="Q118" i="9"/>
  <c r="P118" i="9"/>
  <c r="O118" i="9"/>
  <c r="N118" i="9"/>
  <c r="S117" i="9"/>
  <c r="R117" i="9"/>
  <c r="Q117" i="9"/>
  <c r="P117" i="9"/>
  <c r="O117" i="9"/>
  <c r="N117" i="9"/>
  <c r="S116" i="9"/>
  <c r="R116" i="9"/>
  <c r="Q116" i="9"/>
  <c r="P116" i="9"/>
  <c r="O116" i="9"/>
  <c r="N116" i="9"/>
  <c r="S115" i="9"/>
  <c r="R115" i="9"/>
  <c r="Q115" i="9"/>
  <c r="P115" i="9"/>
  <c r="O115" i="9"/>
  <c r="N115" i="9"/>
  <c r="S114" i="9"/>
  <c r="R114" i="9"/>
  <c r="Q114" i="9"/>
  <c r="P114" i="9"/>
  <c r="O114" i="9"/>
  <c r="N114" i="9"/>
  <c r="S113" i="9"/>
  <c r="R113" i="9"/>
  <c r="Q113" i="9"/>
  <c r="P113" i="9"/>
  <c r="O113" i="9"/>
  <c r="N113" i="9"/>
  <c r="S112" i="9"/>
  <c r="R112" i="9"/>
  <c r="Q112" i="9"/>
  <c r="P112" i="9"/>
  <c r="O112" i="9"/>
  <c r="N112" i="9"/>
  <c r="AK111" i="9"/>
  <c r="S109" i="9"/>
  <c r="R109" i="9"/>
  <c r="Q109" i="9"/>
  <c r="P109" i="9"/>
  <c r="O109" i="9"/>
  <c r="N109" i="9"/>
  <c r="S108" i="9"/>
  <c r="R108" i="9"/>
  <c r="Q108" i="9"/>
  <c r="P108" i="9"/>
  <c r="O108" i="9"/>
  <c r="N108" i="9"/>
  <c r="S107" i="9"/>
  <c r="R107" i="9"/>
  <c r="Q107" i="9"/>
  <c r="P107" i="9"/>
  <c r="O107" i="9"/>
  <c r="N107" i="9"/>
  <c r="S106" i="9"/>
  <c r="R106" i="9"/>
  <c r="Q106" i="9"/>
  <c r="P106" i="9"/>
  <c r="O106" i="9"/>
  <c r="U106" i="9" s="1"/>
  <c r="AR102" i="9" s="1"/>
  <c r="N106" i="9"/>
  <c r="S105" i="9"/>
  <c r="R105" i="9"/>
  <c r="Q105" i="9"/>
  <c r="P105" i="9"/>
  <c r="O105" i="9"/>
  <c r="N105" i="9"/>
  <c r="S104" i="9"/>
  <c r="R104" i="9"/>
  <c r="Q104" i="9"/>
  <c r="P104" i="9"/>
  <c r="O104" i="9"/>
  <c r="N104" i="9"/>
  <c r="S103" i="9"/>
  <c r="R103" i="9"/>
  <c r="Q103" i="9"/>
  <c r="P103" i="9"/>
  <c r="O103" i="9"/>
  <c r="N103" i="9"/>
  <c r="AK102" i="9"/>
  <c r="S100" i="9"/>
  <c r="R100" i="9"/>
  <c r="Q100" i="9"/>
  <c r="P100" i="9"/>
  <c r="O100" i="9"/>
  <c r="N100" i="9"/>
  <c r="U100" i="9" s="1"/>
  <c r="AX93" i="9" s="1"/>
  <c r="S99" i="9"/>
  <c r="R99" i="9"/>
  <c r="Q99" i="9"/>
  <c r="P99" i="9"/>
  <c r="O99" i="9"/>
  <c r="N99" i="9"/>
  <c r="S98" i="9"/>
  <c r="R98" i="9"/>
  <c r="Q98" i="9"/>
  <c r="P98" i="9"/>
  <c r="O98" i="9"/>
  <c r="N98" i="9"/>
  <c r="S97" i="9"/>
  <c r="R97" i="9"/>
  <c r="Q97" i="9"/>
  <c r="P97" i="9"/>
  <c r="V97" i="9" s="1"/>
  <c r="AS93" i="9" s="1"/>
  <c r="O97" i="9"/>
  <c r="N97" i="9"/>
  <c r="S96" i="9"/>
  <c r="R96" i="9"/>
  <c r="Q96" i="9"/>
  <c r="P96" i="9"/>
  <c r="O96" i="9"/>
  <c r="N96" i="9"/>
  <c r="S95" i="9"/>
  <c r="R95" i="9"/>
  <c r="Q95" i="9"/>
  <c r="P95" i="9"/>
  <c r="O95" i="9"/>
  <c r="N95" i="9"/>
  <c r="S94" i="9"/>
  <c r="R94" i="9"/>
  <c r="Q94" i="9"/>
  <c r="P94" i="9"/>
  <c r="O94" i="9"/>
  <c r="N94" i="9"/>
  <c r="AK93" i="9"/>
  <c r="S91" i="9"/>
  <c r="R91" i="9"/>
  <c r="Q91" i="9"/>
  <c r="P91" i="9"/>
  <c r="O91" i="9"/>
  <c r="N91" i="9"/>
  <c r="S90" i="9"/>
  <c r="R90" i="9"/>
  <c r="Q90" i="9"/>
  <c r="P90" i="9"/>
  <c r="O90" i="9"/>
  <c r="N90" i="9"/>
  <c r="S89" i="9"/>
  <c r="R89" i="9"/>
  <c r="Q89" i="9"/>
  <c r="P89" i="9"/>
  <c r="O89" i="9"/>
  <c r="N89" i="9"/>
  <c r="S88" i="9"/>
  <c r="R88" i="9"/>
  <c r="Q88" i="9"/>
  <c r="P88" i="9"/>
  <c r="O88" i="9"/>
  <c r="N88" i="9"/>
  <c r="S87" i="9"/>
  <c r="R87" i="9"/>
  <c r="Q87" i="9"/>
  <c r="P87" i="9"/>
  <c r="O87" i="9"/>
  <c r="N87" i="9"/>
  <c r="S86" i="9"/>
  <c r="R86" i="9"/>
  <c r="Q86" i="9"/>
  <c r="P86" i="9"/>
  <c r="O86" i="9"/>
  <c r="N86" i="9"/>
  <c r="S85" i="9"/>
  <c r="R85" i="9"/>
  <c r="Q85" i="9"/>
  <c r="P85" i="9"/>
  <c r="O85" i="9"/>
  <c r="N85" i="9"/>
  <c r="AK84" i="9"/>
  <c r="S82" i="9"/>
  <c r="V82" i="9" s="1"/>
  <c r="AY75" i="9" s="1"/>
  <c r="R82" i="9"/>
  <c r="Q82" i="9"/>
  <c r="P82" i="9"/>
  <c r="O82" i="9"/>
  <c r="N82" i="9"/>
  <c r="S81" i="9"/>
  <c r="R81" i="9"/>
  <c r="Q81" i="9"/>
  <c r="P81" i="9"/>
  <c r="O81" i="9"/>
  <c r="N81" i="9"/>
  <c r="S80" i="9"/>
  <c r="R80" i="9"/>
  <c r="Q80" i="9"/>
  <c r="P80" i="9"/>
  <c r="O80" i="9"/>
  <c r="N80" i="9"/>
  <c r="S79" i="9"/>
  <c r="R79" i="9"/>
  <c r="Q79" i="9"/>
  <c r="P79" i="9"/>
  <c r="O79" i="9"/>
  <c r="N79" i="9"/>
  <c r="S78" i="9"/>
  <c r="R78" i="9"/>
  <c r="Q78" i="9"/>
  <c r="P78" i="9"/>
  <c r="O78" i="9"/>
  <c r="N78" i="9"/>
  <c r="S77" i="9"/>
  <c r="R77" i="9"/>
  <c r="Q77" i="9"/>
  <c r="P77" i="9"/>
  <c r="O77" i="9"/>
  <c r="N77" i="9"/>
  <c r="S76" i="9"/>
  <c r="R76" i="9"/>
  <c r="Q76" i="9"/>
  <c r="P76" i="9"/>
  <c r="O76" i="9"/>
  <c r="N76" i="9"/>
  <c r="AK75" i="9"/>
  <c r="S73" i="9"/>
  <c r="R73" i="9"/>
  <c r="Q73" i="9"/>
  <c r="P73" i="9"/>
  <c r="O73" i="9"/>
  <c r="N73" i="9"/>
  <c r="S72" i="9"/>
  <c r="R72" i="9"/>
  <c r="Q72" i="9"/>
  <c r="P72" i="9"/>
  <c r="O72" i="9"/>
  <c r="N72" i="9"/>
  <c r="S71" i="9"/>
  <c r="R71" i="9"/>
  <c r="Q71" i="9"/>
  <c r="P71" i="9"/>
  <c r="O71" i="9"/>
  <c r="N71" i="9"/>
  <c r="S70" i="9"/>
  <c r="R70" i="9"/>
  <c r="Q70" i="9"/>
  <c r="P70" i="9"/>
  <c r="O70" i="9"/>
  <c r="N70" i="9"/>
  <c r="S69" i="9"/>
  <c r="R69" i="9"/>
  <c r="Q69" i="9"/>
  <c r="P69" i="9"/>
  <c r="O69" i="9"/>
  <c r="N69" i="9"/>
  <c r="S68" i="9"/>
  <c r="R68" i="9"/>
  <c r="Q68" i="9"/>
  <c r="P68" i="9"/>
  <c r="O68" i="9"/>
  <c r="N68" i="9"/>
  <c r="S67" i="9"/>
  <c r="R67" i="9"/>
  <c r="Q67" i="9"/>
  <c r="P67" i="9"/>
  <c r="O67" i="9"/>
  <c r="N67" i="9"/>
  <c r="AK66" i="9"/>
  <c r="S64" i="9"/>
  <c r="R64" i="9"/>
  <c r="Q64" i="9"/>
  <c r="P64" i="9"/>
  <c r="O64" i="9"/>
  <c r="N64" i="9"/>
  <c r="S63" i="9"/>
  <c r="R63" i="9"/>
  <c r="Q63" i="9"/>
  <c r="P63" i="9"/>
  <c r="O63" i="9"/>
  <c r="N63" i="9"/>
  <c r="S62" i="9"/>
  <c r="R62" i="9"/>
  <c r="Q62" i="9"/>
  <c r="P62" i="9"/>
  <c r="O62" i="9"/>
  <c r="N62" i="9"/>
  <c r="S61" i="9"/>
  <c r="R61" i="9"/>
  <c r="Q61" i="9"/>
  <c r="P61" i="9"/>
  <c r="O61" i="9"/>
  <c r="N61" i="9"/>
  <c r="S60" i="9"/>
  <c r="R60" i="9"/>
  <c r="Q60" i="9"/>
  <c r="P60" i="9"/>
  <c r="O60" i="9"/>
  <c r="N60" i="9"/>
  <c r="S59" i="9"/>
  <c r="R59" i="9"/>
  <c r="Q59" i="9"/>
  <c r="P59" i="9"/>
  <c r="O59" i="9"/>
  <c r="N59" i="9"/>
  <c r="S58" i="9"/>
  <c r="R58" i="9"/>
  <c r="Q58" i="9"/>
  <c r="P58" i="9"/>
  <c r="O58" i="9"/>
  <c r="N58" i="9"/>
  <c r="AK57" i="9"/>
  <c r="S55" i="9"/>
  <c r="R55" i="9"/>
  <c r="Q55" i="9"/>
  <c r="P55" i="9"/>
  <c r="O55" i="9"/>
  <c r="V55" i="9" s="1"/>
  <c r="AY48" i="9" s="1"/>
  <c r="N55" i="9"/>
  <c r="S54" i="9"/>
  <c r="R54" i="9"/>
  <c r="Q54" i="9"/>
  <c r="P54" i="9"/>
  <c r="O54" i="9"/>
  <c r="N54" i="9"/>
  <c r="S53" i="9"/>
  <c r="R53" i="9"/>
  <c r="Q53" i="9"/>
  <c r="P53" i="9"/>
  <c r="O53" i="9"/>
  <c r="N53" i="9"/>
  <c r="S52" i="9"/>
  <c r="R52" i="9"/>
  <c r="Q52" i="9"/>
  <c r="P52" i="9"/>
  <c r="O52" i="9"/>
  <c r="N52" i="9"/>
  <c r="S51" i="9"/>
  <c r="R51" i="9"/>
  <c r="Q51" i="9"/>
  <c r="P51" i="9"/>
  <c r="O51" i="9"/>
  <c r="N51" i="9"/>
  <c r="S50" i="9"/>
  <c r="R50" i="9"/>
  <c r="Q50" i="9"/>
  <c r="P50" i="9"/>
  <c r="O50" i="9"/>
  <c r="N50" i="9"/>
  <c r="S49" i="9"/>
  <c r="R49" i="9"/>
  <c r="Q49" i="9"/>
  <c r="P49" i="9"/>
  <c r="O49" i="9"/>
  <c r="N49" i="9"/>
  <c r="AK48" i="9"/>
  <c r="S46" i="9"/>
  <c r="R46" i="9"/>
  <c r="Q46" i="9"/>
  <c r="P46" i="9"/>
  <c r="O46" i="9"/>
  <c r="N46" i="9"/>
  <c r="S45" i="9"/>
  <c r="R45" i="9"/>
  <c r="Q45" i="9"/>
  <c r="P45" i="9"/>
  <c r="O45" i="9"/>
  <c r="N45" i="9"/>
  <c r="S44" i="9"/>
  <c r="R44" i="9"/>
  <c r="Q44" i="9"/>
  <c r="P44" i="9"/>
  <c r="O44" i="9"/>
  <c r="N44" i="9"/>
  <c r="S43" i="9"/>
  <c r="R43" i="9"/>
  <c r="Q43" i="9"/>
  <c r="P43" i="9"/>
  <c r="O43" i="9"/>
  <c r="N43" i="9"/>
  <c r="S42" i="9"/>
  <c r="R42" i="9"/>
  <c r="Q42" i="9"/>
  <c r="P42" i="9"/>
  <c r="O42" i="9"/>
  <c r="N42" i="9"/>
  <c r="S41" i="9"/>
  <c r="R41" i="9"/>
  <c r="Q41" i="9"/>
  <c r="P41" i="9"/>
  <c r="O41" i="9"/>
  <c r="N41" i="9"/>
  <c r="S40" i="9"/>
  <c r="R40" i="9"/>
  <c r="Q40" i="9"/>
  <c r="P40" i="9"/>
  <c r="O40" i="9"/>
  <c r="N40" i="9"/>
  <c r="AK39" i="9"/>
  <c r="S37" i="9"/>
  <c r="R37" i="9"/>
  <c r="Q37" i="9"/>
  <c r="P37" i="9"/>
  <c r="O37" i="9"/>
  <c r="N37" i="9"/>
  <c r="S36" i="9"/>
  <c r="R36" i="9"/>
  <c r="Q36" i="9"/>
  <c r="P36" i="9"/>
  <c r="O36" i="9"/>
  <c r="N36" i="9"/>
  <c r="S35" i="9"/>
  <c r="R35" i="9"/>
  <c r="Q35" i="9"/>
  <c r="P35" i="9"/>
  <c r="O35" i="9"/>
  <c r="N35" i="9"/>
  <c r="S34" i="9"/>
  <c r="R34" i="9"/>
  <c r="Q34" i="9"/>
  <c r="P34" i="9"/>
  <c r="O34" i="9"/>
  <c r="N34" i="9"/>
  <c r="S33" i="9"/>
  <c r="R33" i="9"/>
  <c r="Q33" i="9"/>
  <c r="P33" i="9"/>
  <c r="O33" i="9"/>
  <c r="N33" i="9"/>
  <c r="S32" i="9"/>
  <c r="R32" i="9"/>
  <c r="Q32" i="9"/>
  <c r="P32" i="9"/>
  <c r="O32" i="9"/>
  <c r="N32" i="9"/>
  <c r="S31" i="9"/>
  <c r="R31" i="9"/>
  <c r="Q31" i="9"/>
  <c r="P31" i="9"/>
  <c r="O31" i="9"/>
  <c r="N31" i="9"/>
  <c r="V31" i="9" s="1"/>
  <c r="AM30" i="9" s="1"/>
  <c r="AK30" i="9"/>
  <c r="S28" i="9"/>
  <c r="R28" i="9"/>
  <c r="Q28" i="9"/>
  <c r="P28" i="9"/>
  <c r="O28" i="9"/>
  <c r="N28" i="9"/>
  <c r="S27" i="9"/>
  <c r="R27" i="9"/>
  <c r="Q27" i="9"/>
  <c r="P27" i="9"/>
  <c r="O27" i="9"/>
  <c r="N27" i="9"/>
  <c r="S26" i="9"/>
  <c r="R26" i="9"/>
  <c r="Q26" i="9"/>
  <c r="P26" i="9"/>
  <c r="O26" i="9"/>
  <c r="N26" i="9"/>
  <c r="S25" i="9"/>
  <c r="R25" i="9"/>
  <c r="Q25" i="9"/>
  <c r="P25" i="9"/>
  <c r="O25" i="9"/>
  <c r="N25" i="9"/>
  <c r="S24" i="9"/>
  <c r="R24" i="9"/>
  <c r="Q24" i="9"/>
  <c r="P24" i="9"/>
  <c r="O24" i="9"/>
  <c r="N24" i="9"/>
  <c r="S23" i="9"/>
  <c r="R23" i="9"/>
  <c r="Q23" i="9"/>
  <c r="P23" i="9"/>
  <c r="O23" i="9"/>
  <c r="N23" i="9"/>
  <c r="S22" i="9"/>
  <c r="R22" i="9"/>
  <c r="Q22" i="9"/>
  <c r="P22" i="9"/>
  <c r="O22" i="9"/>
  <c r="N22" i="9"/>
  <c r="AK21" i="9"/>
  <c r="AK12" i="9"/>
  <c r="N13" i="9"/>
  <c r="N14" i="9"/>
  <c r="O14" i="9"/>
  <c r="P14" i="9"/>
  <c r="Q14" i="9"/>
  <c r="R14" i="9"/>
  <c r="S14" i="9"/>
  <c r="N15" i="9"/>
  <c r="O15" i="9"/>
  <c r="P15" i="9"/>
  <c r="Q15" i="9"/>
  <c r="R15" i="9"/>
  <c r="S15" i="9"/>
  <c r="N16" i="9"/>
  <c r="O16" i="9"/>
  <c r="P16" i="9"/>
  <c r="Q16" i="9"/>
  <c r="R16" i="9"/>
  <c r="S16" i="9"/>
  <c r="N17" i="9"/>
  <c r="O17" i="9"/>
  <c r="P17" i="9"/>
  <c r="Q17" i="9"/>
  <c r="R17" i="9"/>
  <c r="S17" i="9"/>
  <c r="N18" i="9"/>
  <c r="O18" i="9"/>
  <c r="P18" i="9"/>
  <c r="Q18" i="9"/>
  <c r="R18" i="9"/>
  <c r="S18" i="9"/>
  <c r="N19" i="9"/>
  <c r="O19" i="9"/>
  <c r="P19" i="9"/>
  <c r="Q19" i="9"/>
  <c r="R19" i="9"/>
  <c r="S19" i="9"/>
  <c r="R13" i="9"/>
  <c r="S13" i="9"/>
  <c r="P13" i="9"/>
  <c r="Q13" i="9"/>
  <c r="O13" i="9"/>
  <c r="W50" i="1"/>
  <c r="F29" i="2"/>
  <c r="G29" i="2"/>
  <c r="H29" i="2"/>
  <c r="I29" i="2"/>
  <c r="J29" i="2"/>
  <c r="E29" i="2"/>
  <c r="F20" i="2"/>
  <c r="G20" i="2"/>
  <c r="H20" i="2"/>
  <c r="I20" i="2"/>
  <c r="J20" i="2"/>
  <c r="E20" i="2"/>
  <c r="B17" i="2"/>
  <c r="W41" i="1"/>
  <c r="Y41" i="1" s="1"/>
  <c r="N24" i="2" s="1"/>
  <c r="W42" i="1"/>
  <c r="Y42" i="1" s="1"/>
  <c r="N26" i="2" s="1"/>
  <c r="E26" i="2" s="1"/>
  <c r="W40" i="1"/>
  <c r="Y40" i="1" s="1"/>
  <c r="N22" i="2" s="1"/>
  <c r="W56" i="1"/>
  <c r="W35" i="1"/>
  <c r="Y35" i="1"/>
  <c r="N17" i="2" s="1"/>
  <c r="I17" i="2" s="1"/>
  <c r="W69" i="1"/>
  <c r="B43" i="2"/>
  <c r="B41" i="2"/>
  <c r="B39" i="2"/>
  <c r="B37" i="2"/>
  <c r="B35" i="2"/>
  <c r="B33" i="2"/>
  <c r="B31" i="2"/>
  <c r="A29" i="2"/>
  <c r="B26" i="2"/>
  <c r="B24" i="2"/>
  <c r="B22" i="2"/>
  <c r="B9" i="2"/>
  <c r="B11" i="2"/>
  <c r="B13" i="2"/>
  <c r="B15" i="2"/>
  <c r="B7" i="2"/>
  <c r="W85" i="1"/>
  <c r="N81" i="1" s="1"/>
  <c r="W84" i="1"/>
  <c r="W83" i="1"/>
  <c r="W82" i="1"/>
  <c r="W79" i="1"/>
  <c r="W78" i="1"/>
  <c r="W77" i="1"/>
  <c r="W74" i="1"/>
  <c r="W73" i="1"/>
  <c r="W72" i="1"/>
  <c r="W48" i="1"/>
  <c r="W49" i="1"/>
  <c r="N46" i="1" s="1"/>
  <c r="W47" i="1"/>
  <c r="W70" i="1"/>
  <c r="W68" i="1"/>
  <c r="W67" i="1"/>
  <c r="W66" i="1"/>
  <c r="N65" i="1" s="1"/>
  <c r="W62" i="1"/>
  <c r="W63" i="1"/>
  <c r="W61" i="1"/>
  <c r="W60" i="1"/>
  <c r="W59" i="1"/>
  <c r="W55" i="1"/>
  <c r="W54" i="1"/>
  <c r="W53" i="1"/>
  <c r="W31" i="1"/>
  <c r="Y31" i="1" s="1"/>
  <c r="N9" i="2" s="1"/>
  <c r="W32" i="1"/>
  <c r="Y32" i="1" s="1"/>
  <c r="N11" i="2" s="1"/>
  <c r="W33" i="1"/>
  <c r="Y33" i="1"/>
  <c r="N13" i="2"/>
  <c r="E13" i="2" s="1"/>
  <c r="W34" i="1"/>
  <c r="Y34" i="1" s="1"/>
  <c r="N15" i="2" s="1"/>
  <c r="M16" i="2" s="1"/>
  <c r="W30" i="1"/>
  <c r="Y30" i="1"/>
  <c r="N7" i="2" s="1"/>
  <c r="V67" i="9"/>
  <c r="AM66" i="9" s="1"/>
  <c r="V105" i="9"/>
  <c r="AQ102" i="9" s="1"/>
  <c r="U140" i="9"/>
  <c r="AN138" i="9" s="1"/>
  <c r="U134" i="9"/>
  <c r="AT129" i="9" s="1"/>
  <c r="V141" i="9"/>
  <c r="AQ138" i="9" s="1"/>
  <c r="U150" i="9"/>
  <c r="AP147" i="9" s="1"/>
  <c r="V170" i="9"/>
  <c r="AU165" i="9" s="1"/>
  <c r="V151" i="9"/>
  <c r="AS147" i="9" s="1"/>
  <c r="V178" i="9"/>
  <c r="AS174" i="9" s="1"/>
  <c r="U178" i="9"/>
  <c r="AR174" i="9" s="1"/>
  <c r="V175" i="9"/>
  <c r="AM174" i="9" s="1"/>
  <c r="U170" i="9"/>
  <c r="AT165" i="9" s="1"/>
  <c r="V150" i="9"/>
  <c r="AQ147" i="9" s="1"/>
  <c r="U151" i="9"/>
  <c r="AR147" i="9" s="1"/>
  <c r="U143" i="9"/>
  <c r="AT138" i="9" s="1"/>
  <c r="V140" i="9"/>
  <c r="AO138" i="9" s="1"/>
  <c r="U141" i="9"/>
  <c r="AP138" i="9" s="1"/>
  <c r="U85" i="9"/>
  <c r="AL84" i="9"/>
  <c r="V89" i="9"/>
  <c r="AU84" i="9" s="1"/>
  <c r="U130" i="9"/>
  <c r="AL129" i="9" s="1"/>
  <c r="F15" i="2"/>
  <c r="J15" i="2"/>
  <c r="G15" i="2"/>
  <c r="D198" i="9"/>
  <c r="D210" i="9"/>
  <c r="E16" i="13" l="1"/>
  <c r="F16" i="13" s="1"/>
  <c r="AB120" i="9" s="1"/>
  <c r="E17" i="13"/>
  <c r="F17" i="13" s="1"/>
  <c r="AB129" i="9" s="1"/>
  <c r="E11" i="13"/>
  <c r="F11" i="13" s="1"/>
  <c r="AB75" i="9" s="1"/>
  <c r="E14" i="13"/>
  <c r="F14" i="13" s="1"/>
  <c r="AB102" i="9" s="1"/>
  <c r="I9" i="2"/>
  <c r="M9" i="2"/>
  <c r="H9" i="2"/>
  <c r="L15" i="2"/>
  <c r="L16" i="2" s="1"/>
  <c r="M15" i="2"/>
  <c r="I15" i="2"/>
  <c r="J17" i="2"/>
  <c r="E15" i="2"/>
  <c r="X52" i="1"/>
  <c r="Y52" i="1" s="1"/>
  <c r="W185" i="9" s="1"/>
  <c r="E17" i="2"/>
  <c r="L17" i="2"/>
  <c r="L18" i="2" s="1"/>
  <c r="F7" i="2"/>
  <c r="M7" i="2"/>
  <c r="J7" i="2"/>
  <c r="M8" i="2"/>
  <c r="I7" i="2"/>
  <c r="M12" i="2"/>
  <c r="G11" i="2"/>
  <c r="E11" i="2"/>
  <c r="M11" i="2"/>
  <c r="L11" i="2"/>
  <c r="L12" i="2" s="1"/>
  <c r="F11" i="2"/>
  <c r="U53" i="9"/>
  <c r="AT48" i="9" s="1"/>
  <c r="U63" i="9"/>
  <c r="AV57" i="9" s="1"/>
  <c r="U67" i="9"/>
  <c r="AL66" i="9" s="1"/>
  <c r="U73" i="9"/>
  <c r="AX66" i="9" s="1"/>
  <c r="V80" i="9"/>
  <c r="AU75" i="9" s="1"/>
  <c r="U87" i="9"/>
  <c r="AP84" i="9" s="1"/>
  <c r="U90" i="9"/>
  <c r="AV84" i="9" s="1"/>
  <c r="V94" i="9"/>
  <c r="AM93" i="9" s="1"/>
  <c r="U97" i="9"/>
  <c r="AR93" i="9" s="1"/>
  <c r="U107" i="9"/>
  <c r="AT102" i="9" s="1"/>
  <c r="U109" i="9"/>
  <c r="AX102" i="9" s="1"/>
  <c r="V114" i="9"/>
  <c r="AQ111" i="9" s="1"/>
  <c r="U148" i="9"/>
  <c r="AL147" i="9" s="1"/>
  <c r="U153" i="9"/>
  <c r="AV147" i="9" s="1"/>
  <c r="V158" i="9"/>
  <c r="AO156" i="9" s="1"/>
  <c r="V160" i="9"/>
  <c r="AS156" i="9" s="1"/>
  <c r="V163" i="9"/>
  <c r="AY156" i="9" s="1"/>
  <c r="U177" i="9"/>
  <c r="AP174" i="9" s="1"/>
  <c r="U180" i="9"/>
  <c r="AV174" i="9" s="1"/>
  <c r="V168" i="9"/>
  <c r="AQ165" i="9" s="1"/>
  <c r="AF66" i="9"/>
  <c r="M17" i="2"/>
  <c r="V144" i="9"/>
  <c r="AW138" i="9" s="1"/>
  <c r="N52" i="1"/>
  <c r="U68" i="9"/>
  <c r="AN66" i="9" s="1"/>
  <c r="I26" i="2"/>
  <c r="V45" i="9"/>
  <c r="AW39" i="9" s="1"/>
  <c r="U62" i="9"/>
  <c r="AT57" i="9" s="1"/>
  <c r="V145" i="9"/>
  <c r="AY138" i="9" s="1"/>
  <c r="H13" i="2"/>
  <c r="F13" i="2"/>
  <c r="M14" i="2"/>
  <c r="L26" i="2"/>
  <c r="L27" i="2" s="1"/>
  <c r="G13" i="2"/>
  <c r="V116" i="9"/>
  <c r="AU111" i="9" s="1"/>
  <c r="U133" i="9"/>
  <c r="AR129" i="9" s="1"/>
  <c r="U167" i="9"/>
  <c r="AN165" i="9" s="1"/>
  <c r="V172" i="9"/>
  <c r="AY165" i="9" s="1"/>
  <c r="F9" i="2"/>
  <c r="J9" i="2"/>
  <c r="L13" i="2"/>
  <c r="L14" i="2" s="1"/>
  <c r="E9" i="2"/>
  <c r="U33" i="9"/>
  <c r="AP30" i="9" s="1"/>
  <c r="V153" i="9"/>
  <c r="AW147" i="9" s="1"/>
  <c r="V181" i="9"/>
  <c r="AY174" i="9" s="1"/>
  <c r="M10" i="2"/>
  <c r="U36" i="9"/>
  <c r="AV30" i="9" s="1"/>
  <c r="V70" i="9"/>
  <c r="AS66" i="9" s="1"/>
  <c r="I13" i="2"/>
  <c r="U114" i="9"/>
  <c r="AP111" i="9" s="1"/>
  <c r="L9" i="2"/>
  <c r="L10" i="2" s="1"/>
  <c r="V46" i="9"/>
  <c r="AY39" i="9" s="1"/>
  <c r="AF57" i="9"/>
  <c r="AF48" i="9"/>
  <c r="AF39" i="9"/>
  <c r="V95" i="9"/>
  <c r="AO93" i="9" s="1"/>
  <c r="V87" i="9"/>
  <c r="AQ84" i="9" s="1"/>
  <c r="U121" i="9"/>
  <c r="AL120" i="9" s="1"/>
  <c r="U126" i="9"/>
  <c r="AV120" i="9" s="1"/>
  <c r="V177" i="9"/>
  <c r="AQ174" i="9" s="1"/>
  <c r="V25" i="9"/>
  <c r="AS21" i="9" s="1"/>
  <c r="V34" i="9"/>
  <c r="AS30" i="9" s="1"/>
  <c r="V180" i="9"/>
  <c r="AW174" i="9" s="1"/>
  <c r="V148" i="9"/>
  <c r="AM147" i="9" s="1"/>
  <c r="V103" i="9"/>
  <c r="AM102" i="9" s="1"/>
  <c r="U125" i="9"/>
  <c r="AT120" i="9" s="1"/>
  <c r="U139" i="9"/>
  <c r="AL138" i="9" s="1"/>
  <c r="U149" i="9"/>
  <c r="AN147" i="9" s="1"/>
  <c r="U154" i="9"/>
  <c r="AX147" i="9" s="1"/>
  <c r="U176" i="9"/>
  <c r="AN174" i="9" s="1"/>
  <c r="V185" i="9"/>
  <c r="U79" i="9"/>
  <c r="AR75" i="9" s="1"/>
  <c r="U96" i="9"/>
  <c r="AP93" i="9" s="1"/>
  <c r="V113" i="9"/>
  <c r="AO111" i="9" s="1"/>
  <c r="U136" i="9"/>
  <c r="AX129" i="9" s="1"/>
  <c r="V157" i="9"/>
  <c r="AM156" i="9" s="1"/>
  <c r="U50" i="9"/>
  <c r="AN48" i="9" s="1"/>
  <c r="U40" i="9"/>
  <c r="AL39" i="9" s="1"/>
  <c r="U43" i="9"/>
  <c r="AR39" i="9" s="1"/>
  <c r="U60" i="9"/>
  <c r="AP57" i="9" s="1"/>
  <c r="V77" i="9"/>
  <c r="AO75" i="9" s="1"/>
  <c r="U116" i="9"/>
  <c r="AT111" i="9" s="1"/>
  <c r="V143" i="9"/>
  <c r="AU138" i="9" s="1"/>
  <c r="U80" i="9"/>
  <c r="AT75" i="9" s="1"/>
  <c r="U23" i="9"/>
  <c r="AN21" i="9" s="1"/>
  <c r="U94" i="9"/>
  <c r="AL93" i="9" s="1"/>
  <c r="V106" i="9"/>
  <c r="AS102" i="9" s="1"/>
  <c r="V104" i="9"/>
  <c r="AO102" i="9" s="1"/>
  <c r="V109" i="9"/>
  <c r="AY102" i="9" s="1"/>
  <c r="U160" i="9"/>
  <c r="AR156" i="9" s="1"/>
  <c r="V73" i="9"/>
  <c r="AY66" i="9" s="1"/>
  <c r="U77" i="9"/>
  <c r="AN75" i="9" s="1"/>
  <c r="V41" i="9"/>
  <c r="AO39" i="9" s="1"/>
  <c r="U46" i="9"/>
  <c r="AX39" i="9" s="1"/>
  <c r="V53" i="9"/>
  <c r="AU48" i="9" s="1"/>
  <c r="V63" i="9"/>
  <c r="AW57" i="9" s="1"/>
  <c r="U70" i="9"/>
  <c r="AR66" i="9" s="1"/>
  <c r="V100" i="9"/>
  <c r="AY93" i="9" s="1"/>
  <c r="U104" i="9"/>
  <c r="AN102" i="9" s="1"/>
  <c r="U117" i="9"/>
  <c r="AV111" i="9" s="1"/>
  <c r="V124" i="9"/>
  <c r="AS120" i="9" s="1"/>
  <c r="U131" i="9"/>
  <c r="AN129" i="9" s="1"/>
  <c r="U163" i="9"/>
  <c r="AX156" i="9" s="1"/>
  <c r="V26" i="9"/>
  <c r="AU21" i="9" s="1"/>
  <c r="V36" i="9"/>
  <c r="AW30" i="9" s="1"/>
  <c r="U19" i="9"/>
  <c r="AX12" i="9" s="1"/>
  <c r="V13" i="9"/>
  <c r="AM12" i="9" s="1"/>
  <c r="V43" i="9"/>
  <c r="AS39" i="9" s="1"/>
  <c r="V22" i="9"/>
  <c r="AM21" i="9" s="1"/>
  <c r="V51" i="9"/>
  <c r="AQ48" i="9" s="1"/>
  <c r="U58" i="9"/>
  <c r="AL57" i="9" s="1"/>
  <c r="U95" i="9"/>
  <c r="AN93" i="9" s="1"/>
  <c r="V117" i="9"/>
  <c r="AW111" i="9" s="1"/>
  <c r="U127" i="9"/>
  <c r="AX120" i="9" s="1"/>
  <c r="A84" i="9"/>
  <c r="AF75" i="9"/>
  <c r="U34" i="9"/>
  <c r="AR30" i="9" s="1"/>
  <c r="V58" i="9"/>
  <c r="AM57" i="9" s="1"/>
  <c r="V107" i="9"/>
  <c r="AU102" i="9" s="1"/>
  <c r="U16" i="9"/>
  <c r="AR12" i="9" s="1"/>
  <c r="U24" i="9"/>
  <c r="AP21" i="9" s="1"/>
  <c r="U27" i="9"/>
  <c r="AV21" i="9" s="1"/>
  <c r="U31" i="9"/>
  <c r="AL30" i="9" s="1"/>
  <c r="V37" i="9"/>
  <c r="AY30" i="9" s="1"/>
  <c r="U44" i="9"/>
  <c r="AT39" i="9" s="1"/>
  <c r="U54" i="9"/>
  <c r="AV48" i="9" s="1"/>
  <c r="V68" i="9"/>
  <c r="AO66" i="9" s="1"/>
  <c r="V78" i="9"/>
  <c r="AQ75" i="9" s="1"/>
  <c r="V81" i="9"/>
  <c r="AW75" i="9" s="1"/>
  <c r="V85" i="9"/>
  <c r="AM84" i="9" s="1"/>
  <c r="V88" i="9"/>
  <c r="AS84" i="9" s="1"/>
  <c r="V90" i="9"/>
  <c r="AW84" i="9" s="1"/>
  <c r="U105" i="9"/>
  <c r="AP102" i="9" s="1"/>
  <c r="U112" i="9"/>
  <c r="AL111" i="9" s="1"/>
  <c r="V115" i="9"/>
  <c r="AS111" i="9" s="1"/>
  <c r="U122" i="9"/>
  <c r="AN120" i="9" s="1"/>
  <c r="V134" i="9"/>
  <c r="AU129" i="9" s="1"/>
  <c r="V139" i="9"/>
  <c r="AM138" i="9" s="1"/>
  <c r="V154" i="9"/>
  <c r="AY147" i="9" s="1"/>
  <c r="U158" i="9"/>
  <c r="AN156" i="9" s="1"/>
  <c r="U161" i="9"/>
  <c r="AT156" i="9" s="1"/>
  <c r="U166" i="9"/>
  <c r="AL165" i="9" s="1"/>
  <c r="U168" i="9"/>
  <c r="AP165" i="9" s="1"/>
  <c r="U171" i="9"/>
  <c r="AV165" i="9" s="1"/>
  <c r="U175" i="9"/>
  <c r="AL174" i="9" s="1"/>
  <c r="U42" i="9"/>
  <c r="AP39" i="9" s="1"/>
  <c r="U49" i="9"/>
  <c r="AL48" i="9" s="1"/>
  <c r="V187" i="9"/>
  <c r="V71" i="9"/>
  <c r="AU66" i="9" s="1"/>
  <c r="U76" i="9"/>
  <c r="AL75" i="9" s="1"/>
  <c r="U81" i="9"/>
  <c r="AV75" i="9" s="1"/>
  <c r="V86" i="9"/>
  <c r="AO84" i="9" s="1"/>
  <c r="U88" i="9"/>
  <c r="AR84" i="9" s="1"/>
  <c r="V98" i="9"/>
  <c r="AU93" i="9" s="1"/>
  <c r="U103" i="9"/>
  <c r="AL102" i="9" s="1"/>
  <c r="V108" i="9"/>
  <c r="AW102" i="9" s="1"/>
  <c r="U115" i="9"/>
  <c r="AR111" i="9" s="1"/>
  <c r="V118" i="9"/>
  <c r="AY111" i="9" s="1"/>
  <c r="V130" i="9"/>
  <c r="AM129" i="9" s="1"/>
  <c r="U132" i="9"/>
  <c r="AP129" i="9" s="1"/>
  <c r="V142" i="9"/>
  <c r="AS138" i="9" s="1"/>
  <c r="U145" i="9"/>
  <c r="AX138" i="9" s="1"/>
  <c r="V149" i="9"/>
  <c r="AO147" i="9" s="1"/>
  <c r="U152" i="9"/>
  <c r="AT147" i="9" s="1"/>
  <c r="U159" i="9"/>
  <c r="AP156" i="9" s="1"/>
  <c r="V162" i="9"/>
  <c r="AW156" i="9" s="1"/>
  <c r="U169" i="9"/>
  <c r="AR165" i="9" s="1"/>
  <c r="V179" i="9"/>
  <c r="AU174" i="9" s="1"/>
  <c r="V190" i="9"/>
  <c r="U59" i="9"/>
  <c r="AN57" i="9" s="1"/>
  <c r="V42" i="9"/>
  <c r="AQ39" i="9" s="1"/>
  <c r="U55" i="9"/>
  <c r="AX48" i="9" s="1"/>
  <c r="V72" i="9"/>
  <c r="AW66" i="9" s="1"/>
  <c r="U89" i="9"/>
  <c r="AT84" i="9" s="1"/>
  <c r="V123" i="9"/>
  <c r="AQ120" i="9" s="1"/>
  <c r="U18" i="9"/>
  <c r="AV12" i="9" s="1"/>
  <c r="U28" i="9"/>
  <c r="AX21" i="9" s="1"/>
  <c r="U35" i="9"/>
  <c r="AT30" i="9" s="1"/>
  <c r="U37" i="9"/>
  <c r="AX30" i="9" s="1"/>
  <c r="U99" i="9"/>
  <c r="AV93" i="9" s="1"/>
  <c r="U13" i="9"/>
  <c r="AL12" i="9" s="1"/>
  <c r="V112" i="9"/>
  <c r="AM111" i="9" s="1"/>
  <c r="V17" i="9"/>
  <c r="AU12" i="9" s="1"/>
  <c r="U185" i="9"/>
  <c r="U52" i="9"/>
  <c r="AR48" i="9" s="1"/>
  <c r="V54" i="9"/>
  <c r="AW48" i="9" s="1"/>
  <c r="V64" i="9"/>
  <c r="AY57" i="9" s="1"/>
  <c r="U17" i="9"/>
  <c r="AT12" i="9" s="1"/>
  <c r="U41" i="9"/>
  <c r="AN39" i="9" s="1"/>
  <c r="U14" i="9"/>
  <c r="AN12" i="9" s="1"/>
  <c r="V188" i="9"/>
  <c r="V69" i="9"/>
  <c r="AQ66" i="9" s="1"/>
  <c r="U26" i="9"/>
  <c r="AT21" i="9" s="1"/>
  <c r="V14" i="9"/>
  <c r="AO12" i="9" s="1"/>
  <c r="E12" i="13"/>
  <c r="F12" i="13" s="1"/>
  <c r="AB84" i="9" s="1"/>
  <c r="E8" i="13"/>
  <c r="F8" i="13" s="1"/>
  <c r="AB48" i="9" s="1"/>
  <c r="E10" i="13"/>
  <c r="F10" i="13" s="1"/>
  <c r="AB66" i="9" s="1"/>
  <c r="E13" i="13"/>
  <c r="F13" i="13" s="1"/>
  <c r="AB93" i="9" s="1"/>
  <c r="E19" i="13"/>
  <c r="F19" i="13" s="1"/>
  <c r="AB147" i="9" s="1"/>
  <c r="E18" i="13"/>
  <c r="F18" i="13" s="1"/>
  <c r="AB138" i="9" s="1"/>
  <c r="E20" i="13"/>
  <c r="F20" i="13" s="1"/>
  <c r="AB156" i="9" s="1"/>
  <c r="E4" i="13"/>
  <c r="F4" i="13" s="1"/>
  <c r="AB12" i="9" s="1"/>
  <c r="E21" i="13"/>
  <c r="F21" i="13" s="1"/>
  <c r="AB165" i="9" s="1"/>
  <c r="E6" i="13"/>
  <c r="F6" i="13" s="1"/>
  <c r="AB30" i="9" s="1"/>
  <c r="E9" i="13"/>
  <c r="F9" i="13" s="1"/>
  <c r="AB57" i="9" s="1"/>
  <c r="E22" i="13"/>
  <c r="F22" i="13" s="1"/>
  <c r="AB174" i="9" s="1"/>
  <c r="E5" i="13"/>
  <c r="F5" i="13" s="1"/>
  <c r="AB21" i="9" s="1"/>
  <c r="E15" i="13"/>
  <c r="F15" i="13" s="1"/>
  <c r="AB111" i="9" s="1"/>
  <c r="V18" i="9"/>
  <c r="AW12" i="9" s="1"/>
  <c r="V152" i="9"/>
  <c r="AU147" i="9" s="1"/>
  <c r="V132" i="9"/>
  <c r="AQ129" i="9" s="1"/>
  <c r="U118" i="9"/>
  <c r="AX111" i="9" s="1"/>
  <c r="V122" i="9"/>
  <c r="AO120" i="9" s="1"/>
  <c r="V24" i="9"/>
  <c r="AQ21" i="9" s="1"/>
  <c r="U186" i="9"/>
  <c r="U188" i="9"/>
  <c r="X185" i="9"/>
  <c r="Y185" i="9" s="1"/>
  <c r="U22" i="9"/>
  <c r="AL21" i="9" s="1"/>
  <c r="V59" i="9"/>
  <c r="AO57" i="9" s="1"/>
  <c r="V76" i="9"/>
  <c r="AM75" i="9" s="1"/>
  <c r="V166" i="9"/>
  <c r="AM165" i="9" s="1"/>
  <c r="U72" i="9"/>
  <c r="AV66" i="9" s="1"/>
  <c r="U51" i="9"/>
  <c r="AP48" i="9" s="1"/>
  <c r="U61" i="9"/>
  <c r="AR57" i="9" s="1"/>
  <c r="U71" i="9"/>
  <c r="AT66" i="9" s="1"/>
  <c r="U78" i="9"/>
  <c r="AP75" i="9" s="1"/>
  <c r="U91" i="9"/>
  <c r="AX84" i="9" s="1"/>
  <c r="V189" i="9"/>
  <c r="U64" i="9"/>
  <c r="AX57" i="9" s="1"/>
  <c r="V169" i="9"/>
  <c r="AS165" i="9" s="1"/>
  <c r="U162" i="9"/>
  <c r="AV156" i="9" s="1"/>
  <c r="V159" i="9"/>
  <c r="AQ156" i="9" s="1"/>
  <c r="V184" i="9"/>
  <c r="V62" i="9"/>
  <c r="AU57" i="9" s="1"/>
  <c r="V91" i="9"/>
  <c r="AY84" i="9" s="1"/>
  <c r="U98" i="9"/>
  <c r="AT93" i="9" s="1"/>
  <c r="U113" i="9"/>
  <c r="AN111" i="9" s="1"/>
  <c r="V125" i="9"/>
  <c r="AU120" i="9" s="1"/>
  <c r="V135" i="9"/>
  <c r="AW129" i="9" s="1"/>
  <c r="U142" i="9"/>
  <c r="AR138" i="9" s="1"/>
  <c r="U172" i="9"/>
  <c r="AX165" i="9" s="1"/>
  <c r="V176" i="9"/>
  <c r="AO174" i="9" s="1"/>
  <c r="U179" i="9"/>
  <c r="AT174" i="9" s="1"/>
  <c r="V44" i="9"/>
  <c r="AU39" i="9" s="1"/>
  <c r="V16" i="9"/>
  <c r="AS12" i="9" s="1"/>
  <c r="V99" i="9"/>
  <c r="AW93" i="9" s="1"/>
  <c r="V23" i="9"/>
  <c r="AO21" i="9" s="1"/>
  <c r="V33" i="9"/>
  <c r="AQ30" i="9" s="1"/>
  <c r="V40" i="9"/>
  <c r="AM39" i="9" s="1"/>
  <c r="V50" i="9"/>
  <c r="AO48" i="9" s="1"/>
  <c r="U82" i="9"/>
  <c r="AX75" i="9" s="1"/>
  <c r="V28" i="9"/>
  <c r="AY21" i="9" s="1"/>
  <c r="V49" i="9"/>
  <c r="AM48" i="9" s="1"/>
  <c r="U86" i="9"/>
  <c r="AN84" i="9" s="1"/>
  <c r="V27" i="9"/>
  <c r="AW21" i="9" s="1"/>
  <c r="U108" i="9"/>
  <c r="AV102" i="9" s="1"/>
  <c r="V60" i="9"/>
  <c r="AQ57" i="9" s="1"/>
  <c r="U45" i="9"/>
  <c r="AV39" i="9" s="1"/>
  <c r="V19" i="9"/>
  <c r="AY12" i="9" s="1"/>
  <c r="U15" i="9"/>
  <c r="AP12" i="9" s="1"/>
  <c r="U123" i="9"/>
  <c r="AP120" i="9" s="1"/>
  <c r="X46" i="1"/>
  <c r="Y46" i="1" s="1"/>
  <c r="W22" i="9" s="1"/>
  <c r="W131" i="9"/>
  <c r="W41" i="9"/>
  <c r="W113" i="9"/>
  <c r="W14" i="9"/>
  <c r="N58" i="1"/>
  <c r="X58" i="1"/>
  <c r="Y58" i="1" s="1"/>
  <c r="W114" i="9" s="1"/>
  <c r="X114" i="9" s="1"/>
  <c r="Y114" i="9" s="1"/>
  <c r="X65" i="1"/>
  <c r="Y65" i="1" s="1"/>
  <c r="W16" i="9" s="1"/>
  <c r="N71" i="1"/>
  <c r="X76" i="1"/>
  <c r="Y76" i="1" s="1"/>
  <c r="N41" i="2" s="1"/>
  <c r="N76" i="1"/>
  <c r="X81" i="1"/>
  <c r="Y81" i="1" s="1"/>
  <c r="W28" i="9" s="1"/>
  <c r="O103" i="10"/>
  <c r="B26" i="10"/>
  <c r="B14" i="10"/>
  <c r="O37" i="10"/>
  <c r="D204" i="9"/>
  <c r="D209" i="9"/>
  <c r="D203" i="9"/>
  <c r="D206" i="9"/>
  <c r="D212" i="9"/>
  <c r="D208" i="9"/>
  <c r="D199" i="9"/>
  <c r="D207" i="9"/>
  <c r="D213" i="9"/>
  <c r="D202" i="9"/>
  <c r="D201" i="9"/>
  <c r="D200" i="9"/>
  <c r="D211" i="9"/>
  <c r="D214" i="9"/>
  <c r="D205" i="9"/>
  <c r="D215" i="9"/>
  <c r="M23" i="2"/>
  <c r="F22" i="2"/>
  <c r="E22" i="2"/>
  <c r="L22" i="2"/>
  <c r="L23" i="2" s="1"/>
  <c r="I22" i="2"/>
  <c r="M22" i="2"/>
  <c r="G22" i="2"/>
  <c r="H22" i="2"/>
  <c r="M27" i="2"/>
  <c r="J26" i="2"/>
  <c r="M26" i="2"/>
  <c r="F26" i="2"/>
  <c r="G26" i="2"/>
  <c r="H26" i="2"/>
  <c r="W59" i="9"/>
  <c r="F24" i="2"/>
  <c r="G24" i="2"/>
  <c r="M25" i="2"/>
  <c r="J24" i="2"/>
  <c r="E24" i="2"/>
  <c r="H24" i="2"/>
  <c r="W167" i="9"/>
  <c r="W122" i="9"/>
  <c r="J22" i="2"/>
  <c r="W140" i="9"/>
  <c r="X140" i="9" s="1"/>
  <c r="Y140" i="9" s="1"/>
  <c r="N33" i="2"/>
  <c r="L24" i="2"/>
  <c r="L25" i="2" s="1"/>
  <c r="G17" i="2"/>
  <c r="F17" i="2"/>
  <c r="M18" i="2"/>
  <c r="M24" i="2"/>
  <c r="I11" i="2"/>
  <c r="J11" i="2"/>
  <c r="H11" i="2"/>
  <c r="H17" i="2"/>
  <c r="V15" i="9"/>
  <c r="I24" i="2"/>
  <c r="E7" i="2"/>
  <c r="H7" i="2"/>
  <c r="G7" i="2"/>
  <c r="L7" i="2"/>
  <c r="L8" i="2" s="1"/>
  <c r="V32" i="9"/>
  <c r="AO30" i="9" s="1"/>
  <c r="U25" i="9"/>
  <c r="V35" i="9"/>
  <c r="AU30" i="9" s="1"/>
  <c r="V52" i="9"/>
  <c r="AS48" i="9" s="1"/>
  <c r="U69" i="9"/>
  <c r="V79" i="9"/>
  <c r="AS75" i="9" s="1"/>
  <c r="V96" i="9"/>
  <c r="G9" i="2"/>
  <c r="H15" i="2"/>
  <c r="X71" i="1"/>
  <c r="Y71" i="1" s="1"/>
  <c r="J13" i="2"/>
  <c r="V61" i="9"/>
  <c r="AS57" i="9" s="1"/>
  <c r="U135" i="9"/>
  <c r="AV129" i="9" s="1"/>
  <c r="V186" i="9"/>
  <c r="U190" i="9"/>
  <c r="U187" i="9"/>
  <c r="U32" i="9"/>
  <c r="AN30" i="9" s="1"/>
  <c r="U184" i="9"/>
  <c r="U189" i="9"/>
  <c r="M13" i="2"/>
  <c r="W23" i="9" l="1"/>
  <c r="W50" i="9"/>
  <c r="X50" i="9" s="1"/>
  <c r="Y50" i="9" s="1"/>
  <c r="W95" i="9"/>
  <c r="X95" i="9" s="1"/>
  <c r="Y95" i="9" s="1"/>
  <c r="W158" i="9"/>
  <c r="W149" i="9"/>
  <c r="X149" i="9" s="1"/>
  <c r="Y149" i="9" s="1"/>
  <c r="W176" i="9"/>
  <c r="X176" i="9" s="1"/>
  <c r="Y176" i="9" s="1"/>
  <c r="W187" i="9"/>
  <c r="X187" i="9" s="1"/>
  <c r="Y187" i="9" s="1"/>
  <c r="W68" i="9"/>
  <c r="W77" i="9"/>
  <c r="W79" i="9"/>
  <c r="X79" i="9" s="1"/>
  <c r="Y79" i="9" s="1"/>
  <c r="W104" i="9"/>
  <c r="X104" i="9" s="1"/>
  <c r="Y104" i="9" s="1"/>
  <c r="W32" i="9"/>
  <c r="X32" i="9" s="1"/>
  <c r="Y32" i="9" s="1"/>
  <c r="W86" i="9"/>
  <c r="X86" i="9" s="1"/>
  <c r="Y86" i="9" s="1"/>
  <c r="W142" i="9"/>
  <c r="X142" i="9" s="1"/>
  <c r="Y142" i="9" s="1"/>
  <c r="W151" i="9"/>
  <c r="X151" i="9" s="1"/>
  <c r="Y151" i="9" s="1"/>
  <c r="X77" i="9"/>
  <c r="Y77" i="9" s="1"/>
  <c r="W52" i="9"/>
  <c r="W34" i="9"/>
  <c r="W133" i="9"/>
  <c r="X133" i="9" s="1"/>
  <c r="Y133" i="9" s="1"/>
  <c r="W186" i="9"/>
  <c r="W78" i="9"/>
  <c r="X78" i="9" s="1"/>
  <c r="Y78" i="9" s="1"/>
  <c r="X167" i="9"/>
  <c r="Y167" i="9" s="1"/>
  <c r="W18" i="9"/>
  <c r="M42" i="2"/>
  <c r="I41" i="2"/>
  <c r="J41" i="2"/>
  <c r="H41" i="2"/>
  <c r="F41" i="2"/>
  <c r="E41" i="2"/>
  <c r="M41" i="2"/>
  <c r="L41" i="2" s="1"/>
  <c r="G41" i="2"/>
  <c r="W90" i="9"/>
  <c r="X90" i="9" s="1"/>
  <c r="Y90" i="9" s="1"/>
  <c r="W72" i="9"/>
  <c r="X72" i="9" s="1"/>
  <c r="Y72" i="9" s="1"/>
  <c r="W45" i="9"/>
  <c r="X45" i="9" s="1"/>
  <c r="Y45" i="9" s="1"/>
  <c r="W126" i="9"/>
  <c r="X126" i="9" s="1"/>
  <c r="Y126" i="9" s="1"/>
  <c r="W162" i="9"/>
  <c r="X162" i="9" s="1"/>
  <c r="Y162" i="9" s="1"/>
  <c r="W81" i="9"/>
  <c r="X81" i="9" s="1"/>
  <c r="Y81" i="9" s="1"/>
  <c r="W99" i="9"/>
  <c r="X99" i="9" s="1"/>
  <c r="Y99" i="9" s="1"/>
  <c r="W36" i="9"/>
  <c r="X36" i="9" s="1"/>
  <c r="Y36" i="9" s="1"/>
  <c r="W135" i="9"/>
  <c r="X135" i="9" s="1"/>
  <c r="Y135" i="9" s="1"/>
  <c r="W27" i="9"/>
  <c r="X27" i="9" s="1"/>
  <c r="Y27" i="9" s="1"/>
  <c r="W108" i="9"/>
  <c r="X108" i="9" s="1"/>
  <c r="Y108" i="9" s="1"/>
  <c r="W144" i="9"/>
  <c r="X144" i="9" s="1"/>
  <c r="Y144" i="9" s="1"/>
  <c r="W153" i="9"/>
  <c r="X153" i="9" s="1"/>
  <c r="Y153" i="9" s="1"/>
  <c r="W171" i="9"/>
  <c r="X171" i="9" s="1"/>
  <c r="Y171" i="9" s="1"/>
  <c r="W189" i="9"/>
  <c r="X189" i="9" s="1"/>
  <c r="Y189" i="9" s="1"/>
  <c r="W54" i="9"/>
  <c r="X54" i="9" s="1"/>
  <c r="Y54" i="9" s="1"/>
  <c r="W63" i="9"/>
  <c r="X63" i="9" s="1"/>
  <c r="Y63" i="9" s="1"/>
  <c r="W117" i="9"/>
  <c r="X117" i="9" s="1"/>
  <c r="Y117" i="9" s="1"/>
  <c r="W180" i="9"/>
  <c r="X180" i="9" s="1"/>
  <c r="Y180" i="9" s="1"/>
  <c r="W64" i="9"/>
  <c r="W19" i="9"/>
  <c r="W190" i="9"/>
  <c r="W118" i="9"/>
  <c r="X118" i="9" s="1"/>
  <c r="Y118" i="9" s="1"/>
  <c r="W136" i="9"/>
  <c r="X136" i="9" s="1"/>
  <c r="Y136" i="9" s="1"/>
  <c r="W55" i="9"/>
  <c r="X55" i="9" s="1"/>
  <c r="Y55" i="9" s="1"/>
  <c r="W100" i="9"/>
  <c r="X100" i="9" s="1"/>
  <c r="Y100" i="9" s="1"/>
  <c r="N43" i="2"/>
  <c r="H43" i="2" s="1"/>
  <c r="W73" i="9"/>
  <c r="X73" i="9" s="1"/>
  <c r="Y73" i="9" s="1"/>
  <c r="W172" i="9"/>
  <c r="X172" i="9" s="1"/>
  <c r="Y172" i="9" s="1"/>
  <c r="W127" i="9"/>
  <c r="X127" i="9" s="1"/>
  <c r="Y127" i="9" s="1"/>
  <c r="W46" i="9"/>
  <c r="X46" i="9" s="1"/>
  <c r="Y46" i="9" s="1"/>
  <c r="W163" i="9"/>
  <c r="X163" i="9" s="1"/>
  <c r="Y163" i="9" s="1"/>
  <c r="W82" i="9"/>
  <c r="X82" i="9" s="1"/>
  <c r="Y82" i="9" s="1"/>
  <c r="W154" i="9"/>
  <c r="X154" i="9" s="1"/>
  <c r="Y154" i="9" s="1"/>
  <c r="W109" i="9"/>
  <c r="X109" i="9" s="1"/>
  <c r="Y109" i="9" s="1"/>
  <c r="X41" i="9"/>
  <c r="Y41" i="9" s="1"/>
  <c r="X34" i="9"/>
  <c r="Y34" i="9" s="1"/>
  <c r="X64" i="9"/>
  <c r="Y64" i="9" s="1"/>
  <c r="X14" i="9"/>
  <c r="Y14" i="9" s="1"/>
  <c r="X23" i="9"/>
  <c r="Y23" i="9" s="1"/>
  <c r="X19" i="9"/>
  <c r="Y19" i="9" s="1"/>
  <c r="X18" i="9"/>
  <c r="Y18" i="9" s="1"/>
  <c r="X131" i="9"/>
  <c r="Y131" i="9" s="1"/>
  <c r="X158" i="9"/>
  <c r="Y158" i="9" s="1"/>
  <c r="X68" i="9"/>
  <c r="Y68" i="9" s="1"/>
  <c r="X16" i="9"/>
  <c r="Y16" i="9" s="1"/>
  <c r="X122" i="9"/>
  <c r="Y122" i="9" s="1"/>
  <c r="A93" i="9"/>
  <c r="AF84" i="9"/>
  <c r="X186" i="9"/>
  <c r="Y186" i="9" s="1"/>
  <c r="X113" i="9"/>
  <c r="Y113" i="9" s="1"/>
  <c r="X52" i="9"/>
  <c r="Y52" i="9" s="1"/>
  <c r="X28" i="9"/>
  <c r="Y28" i="9" s="1"/>
  <c r="X22" i="9"/>
  <c r="Y22" i="9" s="1"/>
  <c r="X59" i="9"/>
  <c r="Y59" i="9" s="1"/>
  <c r="W40" i="9"/>
  <c r="X40" i="9" s="1"/>
  <c r="Y40" i="9" s="1"/>
  <c r="W31" i="9"/>
  <c r="X31" i="9" s="1"/>
  <c r="Y31" i="9" s="1"/>
  <c r="W139" i="9"/>
  <c r="X139" i="9" s="1"/>
  <c r="Y139" i="9" s="1"/>
  <c r="W184" i="9"/>
  <c r="X184" i="9" s="1"/>
  <c r="Y184" i="9" s="1"/>
  <c r="W157" i="9"/>
  <c r="X157" i="9" s="1"/>
  <c r="Y157" i="9" s="1"/>
  <c r="W76" i="9"/>
  <c r="X76" i="9" s="1"/>
  <c r="Y76" i="9" s="1"/>
  <c r="W13" i="9"/>
  <c r="X13" i="9" s="1"/>
  <c r="Y13" i="9" s="1"/>
  <c r="W175" i="9"/>
  <c r="X175" i="9" s="1"/>
  <c r="Y175" i="9" s="1"/>
  <c r="W67" i="9"/>
  <c r="X67" i="9" s="1"/>
  <c r="Y67" i="9" s="1"/>
  <c r="W166" i="9"/>
  <c r="X166" i="9" s="1"/>
  <c r="Y166" i="9" s="1"/>
  <c r="W148" i="9"/>
  <c r="X148" i="9" s="1"/>
  <c r="Y148" i="9" s="1"/>
  <c r="W121" i="9"/>
  <c r="X121" i="9" s="1"/>
  <c r="Y121" i="9" s="1"/>
  <c r="W130" i="9"/>
  <c r="X130" i="9" s="1"/>
  <c r="Y130" i="9" s="1"/>
  <c r="W103" i="9"/>
  <c r="X103" i="9" s="1"/>
  <c r="Y103" i="9" s="1"/>
  <c r="W94" i="9"/>
  <c r="X94" i="9" s="1"/>
  <c r="Y94" i="9" s="1"/>
  <c r="W58" i="9"/>
  <c r="X58" i="9" s="1"/>
  <c r="Y58" i="9" s="1"/>
  <c r="W49" i="9"/>
  <c r="X49" i="9" s="1"/>
  <c r="Y49" i="9" s="1"/>
  <c r="N31" i="2"/>
  <c r="W85" i="9"/>
  <c r="X85" i="9" s="1"/>
  <c r="Y85" i="9" s="1"/>
  <c r="W112" i="9"/>
  <c r="X112" i="9" s="1"/>
  <c r="Y112" i="9" s="1"/>
  <c r="W150" i="9"/>
  <c r="X150" i="9" s="1"/>
  <c r="Y150" i="9" s="1"/>
  <c r="W51" i="9"/>
  <c r="X51" i="9" s="1"/>
  <c r="Y51" i="9" s="1"/>
  <c r="W42" i="9"/>
  <c r="X42" i="9" s="1"/>
  <c r="Y42" i="9" s="1"/>
  <c r="W123" i="9"/>
  <c r="X123" i="9" s="1"/>
  <c r="Y123" i="9" s="1"/>
  <c r="W105" i="9"/>
  <c r="X105" i="9" s="1"/>
  <c r="Y105" i="9" s="1"/>
  <c r="W60" i="9"/>
  <c r="X60" i="9" s="1"/>
  <c r="Y60" i="9" s="1"/>
  <c r="W87" i="9"/>
  <c r="X87" i="9" s="1"/>
  <c r="Y87" i="9" s="1"/>
  <c r="W141" i="9"/>
  <c r="X141" i="9" s="1"/>
  <c r="Y141" i="9" s="1"/>
  <c r="W159" i="9"/>
  <c r="X159" i="9" s="1"/>
  <c r="Y159" i="9" s="1"/>
  <c r="W96" i="9"/>
  <c r="X96" i="9" s="1"/>
  <c r="Y96" i="9" s="1"/>
  <c r="W177" i="9"/>
  <c r="X177" i="9" s="1"/>
  <c r="Y177" i="9" s="1"/>
  <c r="W24" i="9"/>
  <c r="X24" i="9" s="1"/>
  <c r="Y24" i="9" s="1"/>
  <c r="W132" i="9"/>
  <c r="X132" i="9" s="1"/>
  <c r="Y132" i="9" s="1"/>
  <c r="W33" i="9"/>
  <c r="X33" i="9" s="1"/>
  <c r="Y33" i="9" s="1"/>
  <c r="W69" i="9"/>
  <c r="X69" i="9" s="1"/>
  <c r="Y69" i="9" s="1"/>
  <c r="W15" i="9"/>
  <c r="X15" i="9" s="1"/>
  <c r="Y15" i="9" s="1"/>
  <c r="N35" i="2"/>
  <c r="W168" i="9"/>
  <c r="X168" i="9" s="1"/>
  <c r="Y168" i="9" s="1"/>
  <c r="W178" i="9"/>
  <c r="X178" i="9" s="1"/>
  <c r="Y178" i="9" s="1"/>
  <c r="W61" i="9"/>
  <c r="X61" i="9" s="1"/>
  <c r="Y61" i="9" s="1"/>
  <c r="W97" i="9"/>
  <c r="X97" i="9" s="1"/>
  <c r="Y97" i="9" s="1"/>
  <c r="N37" i="2"/>
  <c r="W106" i="9"/>
  <c r="X106" i="9" s="1"/>
  <c r="Y106" i="9" s="1"/>
  <c r="W70" i="9"/>
  <c r="X70" i="9" s="1"/>
  <c r="Y70" i="9" s="1"/>
  <c r="W88" i="9"/>
  <c r="X88" i="9" s="1"/>
  <c r="Y88" i="9" s="1"/>
  <c r="W169" i="9"/>
  <c r="X169" i="9" s="1"/>
  <c r="Y169" i="9" s="1"/>
  <c r="W160" i="9"/>
  <c r="X160" i="9" s="1"/>
  <c r="Y160" i="9" s="1"/>
  <c r="W124" i="9"/>
  <c r="X124" i="9" s="1"/>
  <c r="Y124" i="9" s="1"/>
  <c r="W25" i="9"/>
  <c r="X25" i="9" s="1"/>
  <c r="Y25" i="9" s="1"/>
  <c r="W43" i="9"/>
  <c r="X43" i="9" s="1"/>
  <c r="Y43" i="9" s="1"/>
  <c r="W115" i="9"/>
  <c r="X115" i="9" s="1"/>
  <c r="Y115" i="9" s="1"/>
  <c r="W145" i="9"/>
  <c r="X145" i="9" s="1"/>
  <c r="Y145" i="9" s="1"/>
  <c r="W91" i="9"/>
  <c r="X91" i="9" s="1"/>
  <c r="Y91" i="9" s="1"/>
  <c r="W181" i="9"/>
  <c r="X181" i="9" s="1"/>
  <c r="Y181" i="9" s="1"/>
  <c r="W37" i="9"/>
  <c r="X37" i="9" s="1"/>
  <c r="Y37" i="9" s="1"/>
  <c r="C70" i="10"/>
  <c r="B19" i="10"/>
  <c r="C136" i="10"/>
  <c r="B31" i="10"/>
  <c r="B25" i="10"/>
  <c r="C103" i="10"/>
  <c r="B20" i="10"/>
  <c r="O70" i="10"/>
  <c r="AP66" i="9"/>
  <c r="B21" i="10"/>
  <c r="C81" i="10"/>
  <c r="AQ12" i="9"/>
  <c r="B30" i="10"/>
  <c r="O125" i="10"/>
  <c r="B16" i="10"/>
  <c r="O48" i="10"/>
  <c r="B17" i="10"/>
  <c r="C59" i="10"/>
  <c r="B18" i="10"/>
  <c r="O59" i="10"/>
  <c r="C125" i="10"/>
  <c r="B29" i="10"/>
  <c r="E33" i="2"/>
  <c r="J33" i="2"/>
  <c r="I33" i="2"/>
  <c r="H33" i="2"/>
  <c r="F33" i="2"/>
  <c r="M34" i="2"/>
  <c r="G33" i="2"/>
  <c r="M33" i="2"/>
  <c r="L33" i="2" s="1"/>
  <c r="B23" i="10"/>
  <c r="C92" i="10"/>
  <c r="B15" i="10"/>
  <c r="C48" i="10"/>
  <c r="AQ93" i="9"/>
  <c r="B27" i="10"/>
  <c r="C114" i="10"/>
  <c r="X190" i="9"/>
  <c r="Y190" i="9" s="1"/>
  <c r="O92" i="10"/>
  <c r="B24" i="10"/>
  <c r="W107" i="9"/>
  <c r="X107" i="9" s="1"/>
  <c r="Y107" i="9" s="1"/>
  <c r="W188" i="9"/>
  <c r="X188" i="9" s="1"/>
  <c r="Y188" i="9" s="1"/>
  <c r="W26" i="9"/>
  <c r="X26" i="9" s="1"/>
  <c r="Y26" i="9" s="1"/>
  <c r="W116" i="9"/>
  <c r="X116" i="9" s="1"/>
  <c r="Y116" i="9" s="1"/>
  <c r="W179" i="9"/>
  <c r="X179" i="9" s="1"/>
  <c r="Y179" i="9" s="1"/>
  <c r="N39" i="2"/>
  <c r="W98" i="9"/>
  <c r="X98" i="9" s="1"/>
  <c r="Y98" i="9" s="1"/>
  <c r="W170" i="9"/>
  <c r="X170" i="9" s="1"/>
  <c r="Y170" i="9" s="1"/>
  <c r="W125" i="9"/>
  <c r="X125" i="9" s="1"/>
  <c r="Y125" i="9" s="1"/>
  <c r="W161" i="9"/>
  <c r="X161" i="9" s="1"/>
  <c r="Y161" i="9" s="1"/>
  <c r="W35" i="9"/>
  <c r="X35" i="9" s="1"/>
  <c r="Y35" i="9" s="1"/>
  <c r="W53" i="9"/>
  <c r="X53" i="9" s="1"/>
  <c r="Y53" i="9" s="1"/>
  <c r="W44" i="9"/>
  <c r="X44" i="9" s="1"/>
  <c r="Y44" i="9" s="1"/>
  <c r="W17" i="9"/>
  <c r="X17" i="9" s="1"/>
  <c r="Y17" i="9" s="1"/>
  <c r="W143" i="9"/>
  <c r="X143" i="9" s="1"/>
  <c r="Y143" i="9" s="1"/>
  <c r="W62" i="9"/>
  <c r="X62" i="9" s="1"/>
  <c r="Y62" i="9" s="1"/>
  <c r="W152" i="9"/>
  <c r="X152" i="9" s="1"/>
  <c r="Y152" i="9" s="1"/>
  <c r="W71" i="9"/>
  <c r="X71" i="9" s="1"/>
  <c r="Y71" i="9" s="1"/>
  <c r="W89" i="9"/>
  <c r="X89" i="9" s="1"/>
  <c r="Y89" i="9" s="1"/>
  <c r="W80" i="9"/>
  <c r="X80" i="9" s="1"/>
  <c r="Y80" i="9" s="1"/>
  <c r="W134" i="9"/>
  <c r="X134" i="9" s="1"/>
  <c r="Y134" i="9" s="1"/>
  <c r="B22" i="10"/>
  <c r="O81" i="10"/>
  <c r="AR21" i="9"/>
  <c r="B28" i="10"/>
  <c r="O114" i="10"/>
  <c r="B13" i="10"/>
  <c r="C37" i="10"/>
  <c r="E43" i="2" l="1"/>
  <c r="J43" i="2"/>
  <c r="M44" i="2"/>
  <c r="L42" i="2"/>
  <c r="I43" i="2"/>
  <c r="F43" i="2"/>
  <c r="G43" i="2"/>
  <c r="M43" i="2"/>
  <c r="L43" i="2" s="1"/>
  <c r="L44" i="2" s="1"/>
  <c r="A102" i="9"/>
  <c r="AF93" i="9"/>
  <c r="Z48" i="9"/>
  <c r="AA48" i="9" s="1"/>
  <c r="AJ48" i="9" s="1"/>
  <c r="Z39" i="9"/>
  <c r="AI39" i="9" s="1"/>
  <c r="Z75" i="9"/>
  <c r="AI75" i="9" s="1"/>
  <c r="Z156" i="9"/>
  <c r="AI156" i="9" s="1"/>
  <c r="Z147" i="9"/>
  <c r="AI147" i="9" s="1"/>
  <c r="Z66" i="9"/>
  <c r="AI66" i="9" s="1"/>
  <c r="Z12" i="9"/>
  <c r="AI12" i="9" s="1"/>
  <c r="H31" i="2"/>
  <c r="F31" i="2"/>
  <c r="I31" i="2"/>
  <c r="M31" i="2"/>
  <c r="L31" i="2" s="1"/>
  <c r="G31" i="2"/>
  <c r="E31" i="2"/>
  <c r="M32" i="2"/>
  <c r="J31" i="2"/>
  <c r="Z138" i="9"/>
  <c r="AI138" i="9" s="1"/>
  <c r="L34" i="2"/>
  <c r="Z57" i="9"/>
  <c r="AI57" i="9" s="1"/>
  <c r="Z21" i="9"/>
  <c r="AA21" i="9" s="1"/>
  <c r="AJ21" i="9" s="1"/>
  <c r="Z129" i="9"/>
  <c r="AA129" i="9" s="1"/>
  <c r="AJ129" i="9" s="1"/>
  <c r="Z174" i="9"/>
  <c r="AI174" i="9" s="1"/>
  <c r="E35" i="2"/>
  <c r="M36" i="2"/>
  <c r="M35" i="2"/>
  <c r="L35" i="2" s="1"/>
  <c r="G35" i="2"/>
  <c r="J35" i="2"/>
  <c r="H35" i="2"/>
  <c r="I35" i="2"/>
  <c r="F35" i="2"/>
  <c r="Z30" i="9"/>
  <c r="AI30" i="9" s="1"/>
  <c r="Z165" i="9"/>
  <c r="AA165" i="9" s="1"/>
  <c r="AJ165" i="9" s="1"/>
  <c r="Z120" i="9"/>
  <c r="AA120" i="9" s="1"/>
  <c r="AJ120" i="9" s="1"/>
  <c r="Z111" i="9"/>
  <c r="AI111" i="9" s="1"/>
  <c r="Z84" i="9"/>
  <c r="AA84" i="9" s="1"/>
  <c r="AJ84" i="9" s="1"/>
  <c r="M37" i="2"/>
  <c r="L37" i="2" s="1"/>
  <c r="G37" i="2"/>
  <c r="I37" i="2"/>
  <c r="E37" i="2"/>
  <c r="F37" i="2"/>
  <c r="H37" i="2"/>
  <c r="J37" i="2"/>
  <c r="M38" i="2"/>
  <c r="Z102" i="9"/>
  <c r="AI102" i="9" s="1"/>
  <c r="Z183" i="9"/>
  <c r="AI183" i="9" s="1"/>
  <c r="M40" i="2"/>
  <c r="F39" i="2"/>
  <c r="G39" i="2"/>
  <c r="M39" i="2"/>
  <c r="E39" i="2"/>
  <c r="H39" i="2"/>
  <c r="L39" i="2"/>
  <c r="I39" i="2"/>
  <c r="J39" i="2"/>
  <c r="Z93" i="9"/>
  <c r="AA147" i="9" l="1"/>
  <c r="AJ147" i="9" s="1"/>
  <c r="AA75" i="9"/>
  <c r="AJ75" i="9" s="1"/>
  <c r="AI48" i="9"/>
  <c r="AA39" i="9"/>
  <c r="AJ39" i="9" s="1"/>
  <c r="AA12" i="9"/>
  <c r="AJ12" i="9" s="1"/>
  <c r="AA156" i="9"/>
  <c r="AJ156" i="9" s="1"/>
  <c r="A111" i="9"/>
  <c r="AF102" i="9"/>
  <c r="AA66" i="9"/>
  <c r="AJ66" i="9" s="1"/>
  <c r="L32" i="2"/>
  <c r="AA138" i="9"/>
  <c r="AJ138" i="9" s="1"/>
  <c r="AA174" i="9"/>
  <c r="AJ174" i="9" s="1"/>
  <c r="AI21" i="9"/>
  <c r="AI129" i="9"/>
  <c r="AA57" i="9"/>
  <c r="AJ57" i="9" s="1"/>
  <c r="AI120" i="9"/>
  <c r="L36" i="2"/>
  <c r="AA30" i="9"/>
  <c r="AJ30" i="9" s="1"/>
  <c r="AI165" i="9"/>
  <c r="AI84" i="9"/>
  <c r="AA111" i="9"/>
  <c r="AJ111" i="9" s="1"/>
  <c r="AA102" i="9"/>
  <c r="AJ102" i="9" s="1"/>
  <c r="L38" i="2"/>
  <c r="L40" i="2"/>
  <c r="AI93" i="9"/>
  <c r="AA93" i="9"/>
  <c r="AJ93" i="9" s="1"/>
  <c r="A120" i="9" l="1"/>
  <c r="AF111" i="9"/>
  <c r="A129" i="9" l="1"/>
  <c r="AF120" i="9"/>
  <c r="A138" i="9" l="1"/>
  <c r="AF129" i="9"/>
  <c r="A147" i="9" l="1"/>
  <c r="AF138" i="9"/>
  <c r="A156" i="9" l="1"/>
  <c r="AF147" i="9"/>
  <c r="A165" i="9" l="1"/>
  <c r="AF156" i="9"/>
  <c r="A174" i="9" l="1"/>
  <c r="AF174" i="9" s="1"/>
  <c r="AF165" i="9"/>
  <c r="E211" i="9"/>
  <c r="H211" i="9" s="1"/>
  <c r="E199" i="9"/>
  <c r="E208" i="9"/>
  <c r="H208" i="9" s="1"/>
  <c r="E206" i="9"/>
  <c r="E197" i="9"/>
  <c r="E209" i="9"/>
  <c r="H209" i="9" s="1"/>
  <c r="E213" i="9"/>
  <c r="H213" i="9" s="1"/>
  <c r="E203" i="9"/>
  <c r="AL29" i="10" l="1"/>
  <c r="I213" i="9"/>
  <c r="C29" i="10"/>
  <c r="M125" i="10"/>
  <c r="AL27" i="10"/>
  <c r="I211" i="9"/>
  <c r="C27" i="10"/>
  <c r="M114" i="10"/>
  <c r="AL25" i="10"/>
  <c r="I209" i="9"/>
  <c r="C25" i="10"/>
  <c r="M103" i="10"/>
  <c r="E198" i="9"/>
  <c r="F198" i="9" s="1"/>
  <c r="F213" i="9"/>
  <c r="G213" i="9"/>
  <c r="G211" i="9"/>
  <c r="F211" i="9"/>
  <c r="H203" i="9"/>
  <c r="G203" i="9"/>
  <c r="F203" i="9"/>
  <c r="E204" i="9"/>
  <c r="E202" i="9"/>
  <c r="E212" i="9"/>
  <c r="H212" i="9" s="1"/>
  <c r="F199" i="9"/>
  <c r="H199" i="9"/>
  <c r="G199" i="9"/>
  <c r="G209" i="9"/>
  <c r="F209" i="9"/>
  <c r="E210" i="9"/>
  <c r="H210" i="9" s="1"/>
  <c r="G208" i="9"/>
  <c r="F208" i="9"/>
  <c r="E205" i="9"/>
  <c r="E214" i="9"/>
  <c r="H214" i="9" s="1"/>
  <c r="F206" i="9"/>
  <c r="G206" i="9"/>
  <c r="H206" i="9"/>
  <c r="E215" i="9"/>
  <c r="H215" i="9" s="1"/>
  <c r="E207" i="9"/>
  <c r="E200" i="9"/>
  <c r="F197" i="9"/>
  <c r="G197" i="9"/>
  <c r="H197" i="9"/>
  <c r="E201" i="9"/>
  <c r="AL26" i="10" l="1"/>
  <c r="I210" i="9"/>
  <c r="C26" i="10"/>
  <c r="Y103" i="10"/>
  <c r="G198" i="9"/>
  <c r="H198" i="9"/>
  <c r="AL31" i="10"/>
  <c r="I215" i="9"/>
  <c r="C31" i="10"/>
  <c r="M136" i="10"/>
  <c r="AL30" i="10"/>
  <c r="I214" i="9"/>
  <c r="C30" i="10"/>
  <c r="Y125" i="10"/>
  <c r="AL28" i="10"/>
  <c r="I212" i="9"/>
  <c r="C28" i="10"/>
  <c r="Y114" i="10"/>
  <c r="H15" i="10"/>
  <c r="D49" i="10"/>
  <c r="D37" i="10"/>
  <c r="D13" i="10"/>
  <c r="G202" i="9"/>
  <c r="F202" i="9"/>
  <c r="H202" i="9"/>
  <c r="H204" i="9"/>
  <c r="F204" i="9"/>
  <c r="G204" i="9"/>
  <c r="H19" i="10"/>
  <c r="D71" i="10"/>
  <c r="F212" i="9"/>
  <c r="G212" i="9"/>
  <c r="M70" i="10"/>
  <c r="I203" i="9"/>
  <c r="C19" i="10"/>
  <c r="AL19" i="10"/>
  <c r="H207" i="9"/>
  <c r="G207" i="9"/>
  <c r="F207" i="9"/>
  <c r="I206" i="9"/>
  <c r="Y81" i="10"/>
  <c r="C22" i="10"/>
  <c r="AL22" i="10"/>
  <c r="D27" i="10"/>
  <c r="D114" i="10"/>
  <c r="H200" i="9"/>
  <c r="G200" i="9"/>
  <c r="F200" i="9"/>
  <c r="D70" i="10"/>
  <c r="D19" i="10"/>
  <c r="D115" i="10"/>
  <c r="H27" i="10"/>
  <c r="H13" i="10"/>
  <c r="D38" i="10"/>
  <c r="F214" i="9"/>
  <c r="G214" i="9"/>
  <c r="H29" i="10"/>
  <c r="D126" i="10"/>
  <c r="G215" i="9"/>
  <c r="F215" i="9"/>
  <c r="D22" i="10"/>
  <c r="P81" i="10"/>
  <c r="D24" i="10"/>
  <c r="P92" i="10"/>
  <c r="AL24" i="10"/>
  <c r="Y92" i="10"/>
  <c r="I208" i="9"/>
  <c r="C24" i="10"/>
  <c r="D29" i="10"/>
  <c r="D125" i="10"/>
  <c r="F205" i="9"/>
  <c r="G205" i="9"/>
  <c r="H205" i="9"/>
  <c r="H24" i="10"/>
  <c r="P93" i="10"/>
  <c r="P38" i="10"/>
  <c r="H14" i="10"/>
  <c r="C15" i="10"/>
  <c r="I199" i="9"/>
  <c r="M48" i="10"/>
  <c r="AL15" i="10"/>
  <c r="H22" i="10"/>
  <c r="P82" i="10"/>
  <c r="H201" i="9"/>
  <c r="F201" i="9"/>
  <c r="G201" i="9"/>
  <c r="D25" i="10"/>
  <c r="D103" i="10"/>
  <c r="AL14" i="10"/>
  <c r="C14" i="10"/>
  <c r="I198" i="9"/>
  <c r="Y37" i="10"/>
  <c r="D48" i="10"/>
  <c r="D15" i="10"/>
  <c r="G210" i="9"/>
  <c r="F210" i="9"/>
  <c r="M37" i="10"/>
  <c r="C13" i="10"/>
  <c r="I197" i="9"/>
  <c r="AL13" i="10"/>
  <c r="H25" i="10"/>
  <c r="D104" i="10"/>
  <c r="P37" i="10"/>
  <c r="D14" i="10"/>
  <c r="G75" i="10" l="1"/>
  <c r="E79" i="10"/>
  <c r="E76" i="10"/>
  <c r="E75" i="10"/>
  <c r="G77" i="10"/>
  <c r="E74" i="10"/>
  <c r="E77" i="10"/>
  <c r="F73" i="10"/>
  <c r="F77" i="10"/>
  <c r="G76" i="10"/>
  <c r="F74" i="10"/>
  <c r="G74" i="10"/>
  <c r="F76" i="10"/>
  <c r="G78" i="10"/>
  <c r="F75" i="10"/>
  <c r="E73" i="10"/>
  <c r="G79" i="10"/>
  <c r="F79" i="10"/>
  <c r="F78" i="10"/>
  <c r="G73" i="10"/>
  <c r="E78" i="10"/>
  <c r="H28" i="10"/>
  <c r="P115" i="10"/>
  <c r="H16" i="10"/>
  <c r="P49" i="10"/>
  <c r="D28" i="10"/>
  <c r="P114" i="10"/>
  <c r="C16" i="10"/>
  <c r="I200" i="9"/>
  <c r="Y48" i="10"/>
  <c r="AL16" i="10"/>
  <c r="F57" i="10"/>
  <c r="G54" i="10"/>
  <c r="F51" i="10"/>
  <c r="E51" i="10"/>
  <c r="F55" i="10"/>
  <c r="G51" i="10"/>
  <c r="F56" i="10"/>
  <c r="E53" i="10"/>
  <c r="F54" i="10"/>
  <c r="G56" i="10"/>
  <c r="G52" i="10"/>
  <c r="E55" i="10"/>
  <c r="E54" i="10"/>
  <c r="F53" i="10"/>
  <c r="F52" i="10"/>
  <c r="G57" i="10"/>
  <c r="E52" i="10"/>
  <c r="G55" i="10"/>
  <c r="E57" i="10"/>
  <c r="E56" i="10"/>
  <c r="G53" i="10"/>
  <c r="G123" i="10"/>
  <c r="E118" i="10"/>
  <c r="E122" i="10"/>
  <c r="G118" i="10"/>
  <c r="E121" i="10"/>
  <c r="G119" i="10"/>
  <c r="G120" i="10"/>
  <c r="E123" i="10"/>
  <c r="F121" i="10"/>
  <c r="F122" i="10"/>
  <c r="F118" i="10"/>
  <c r="F120" i="10"/>
  <c r="G122" i="10"/>
  <c r="G121" i="10"/>
  <c r="G117" i="10"/>
  <c r="F119" i="10"/>
  <c r="E119" i="10"/>
  <c r="F123" i="10"/>
  <c r="E120" i="10"/>
  <c r="E117" i="10"/>
  <c r="F117" i="10"/>
  <c r="D31" i="10"/>
  <c r="D136" i="10"/>
  <c r="H20" i="10"/>
  <c r="P71" i="10"/>
  <c r="H31" i="10"/>
  <c r="D137" i="10"/>
  <c r="D20" i="10"/>
  <c r="P70" i="10"/>
  <c r="Y70" i="10"/>
  <c r="I204" i="9"/>
  <c r="AL20" i="10"/>
  <c r="C20" i="10"/>
  <c r="P104" i="10"/>
  <c r="H26" i="10"/>
  <c r="I205" i="9"/>
  <c r="C21" i="10"/>
  <c r="AL21" i="10"/>
  <c r="M81" i="10"/>
  <c r="I202" i="9"/>
  <c r="AL18" i="10"/>
  <c r="C18" i="10"/>
  <c r="Y59" i="10"/>
  <c r="R96" i="10"/>
  <c r="Q101" i="10"/>
  <c r="S100" i="10"/>
  <c r="R99" i="10"/>
  <c r="R100" i="10"/>
  <c r="Q99" i="10"/>
  <c r="Q98" i="10"/>
  <c r="S95" i="10"/>
  <c r="S98" i="10"/>
  <c r="Q95" i="10"/>
  <c r="R101" i="10"/>
  <c r="Q96" i="10"/>
  <c r="R95" i="10"/>
  <c r="S96" i="10"/>
  <c r="S101" i="10"/>
  <c r="Q100" i="10"/>
  <c r="S97" i="10"/>
  <c r="Q97" i="10"/>
  <c r="S99" i="10"/>
  <c r="R98" i="10"/>
  <c r="R97" i="10"/>
  <c r="E106" i="10"/>
  <c r="G106" i="10"/>
  <c r="E107" i="10"/>
  <c r="F110" i="10"/>
  <c r="F111" i="10"/>
  <c r="G107" i="10"/>
  <c r="G109" i="10"/>
  <c r="E111" i="10"/>
  <c r="E110" i="10"/>
  <c r="G110" i="10"/>
  <c r="E109" i="10"/>
  <c r="G111" i="10"/>
  <c r="E112" i="10"/>
  <c r="G112" i="10"/>
  <c r="F106" i="10"/>
  <c r="E108" i="10"/>
  <c r="F109" i="10"/>
  <c r="F112" i="10"/>
  <c r="G108" i="10"/>
  <c r="F107" i="10"/>
  <c r="F108" i="10"/>
  <c r="H21" i="10"/>
  <c r="D82" i="10"/>
  <c r="H30" i="10"/>
  <c r="P126" i="10"/>
  <c r="D18" i="10"/>
  <c r="P59" i="10"/>
  <c r="P48" i="10"/>
  <c r="D16" i="10"/>
  <c r="D81" i="10"/>
  <c r="D21" i="10"/>
  <c r="D30" i="10"/>
  <c r="P125" i="10"/>
  <c r="D23" i="10"/>
  <c r="D92" i="10"/>
  <c r="H18" i="10"/>
  <c r="P60" i="10"/>
  <c r="D93" i="10"/>
  <c r="H23" i="10"/>
  <c r="D26" i="10"/>
  <c r="P103" i="10"/>
  <c r="C23" i="10"/>
  <c r="I207" i="9"/>
  <c r="AL23" i="10"/>
  <c r="M92" i="10"/>
  <c r="F45" i="10"/>
  <c r="E44" i="10"/>
  <c r="F41" i="10"/>
  <c r="F42" i="10"/>
  <c r="F40" i="10"/>
  <c r="G45" i="10"/>
  <c r="F46" i="10"/>
  <c r="E46" i="10"/>
  <c r="E41" i="10"/>
  <c r="E43" i="10"/>
  <c r="G44" i="10"/>
  <c r="F43" i="10"/>
  <c r="G41" i="10"/>
  <c r="G40" i="10"/>
  <c r="E45" i="10"/>
  <c r="E40" i="10"/>
  <c r="F44" i="10"/>
  <c r="G43" i="10"/>
  <c r="G42" i="10"/>
  <c r="G46" i="10"/>
  <c r="E42" i="10"/>
  <c r="D17" i="10"/>
  <c r="D59" i="10"/>
  <c r="I201" i="9"/>
  <c r="AL17" i="10"/>
  <c r="M59" i="10"/>
  <c r="C17" i="10"/>
  <c r="R89" i="10"/>
  <c r="R86" i="10"/>
  <c r="S90" i="10"/>
  <c r="Q85" i="10"/>
  <c r="R84" i="10"/>
  <c r="R85" i="10"/>
  <c r="Q90" i="10"/>
  <c r="Q89" i="10"/>
  <c r="S84" i="10"/>
  <c r="S85" i="10"/>
  <c r="R90" i="10"/>
  <c r="S86" i="10"/>
  <c r="Q86" i="10"/>
  <c r="Q84" i="10"/>
  <c r="S87" i="10"/>
  <c r="Q88" i="10"/>
  <c r="R88" i="10"/>
  <c r="S89" i="10"/>
  <c r="R87" i="10"/>
  <c r="Q87" i="10"/>
  <c r="S88" i="10"/>
  <c r="S45" i="10"/>
  <c r="S41" i="10"/>
  <c r="S42" i="10"/>
  <c r="S43" i="10"/>
  <c r="Q40" i="10"/>
  <c r="Q44" i="10"/>
  <c r="R46" i="10"/>
  <c r="R43" i="10"/>
  <c r="R40" i="10"/>
  <c r="Q46" i="10"/>
  <c r="Q41" i="10"/>
  <c r="S44" i="10"/>
  <c r="Q43" i="10"/>
  <c r="R45" i="10"/>
  <c r="S40" i="10"/>
  <c r="Q45" i="10"/>
  <c r="R44" i="10"/>
  <c r="R41" i="10"/>
  <c r="S46" i="10"/>
  <c r="Q42" i="10"/>
  <c r="R42" i="10"/>
  <c r="H17" i="10"/>
  <c r="D60" i="10"/>
  <c r="G130" i="10"/>
  <c r="F129" i="10"/>
  <c r="G134" i="10"/>
  <c r="F128" i="10"/>
  <c r="E132" i="10"/>
  <c r="G128" i="10"/>
  <c r="G131" i="10"/>
  <c r="F133" i="10"/>
  <c r="E134" i="10"/>
  <c r="F131" i="10"/>
  <c r="E131" i="10"/>
  <c r="E128" i="10"/>
  <c r="G132" i="10"/>
  <c r="E133" i="10"/>
  <c r="E130" i="10"/>
  <c r="E129" i="10"/>
  <c r="F134" i="10"/>
  <c r="F132" i="10"/>
  <c r="G129" i="10"/>
  <c r="F130" i="10"/>
  <c r="G133" i="10"/>
  <c r="T85" i="10" l="1"/>
  <c r="U85" i="10"/>
  <c r="V85" i="10"/>
  <c r="X85" i="10"/>
  <c r="W85" i="10"/>
  <c r="Y85" i="10"/>
  <c r="J45" i="10"/>
  <c r="L45" i="10"/>
  <c r="I45" i="10"/>
  <c r="M45" i="10"/>
  <c r="K45" i="10"/>
  <c r="H45" i="10"/>
  <c r="Q54" i="10"/>
  <c r="S57" i="10"/>
  <c r="R51" i="10"/>
  <c r="Q55" i="10"/>
  <c r="S52" i="10"/>
  <c r="R57" i="10"/>
  <c r="S53" i="10"/>
  <c r="S54" i="10"/>
  <c r="R52" i="10"/>
  <c r="R56" i="10"/>
  <c r="S55" i="10"/>
  <c r="R54" i="10"/>
  <c r="S51" i="10"/>
  <c r="Q51" i="10"/>
  <c r="Q57" i="10"/>
  <c r="R53" i="10"/>
  <c r="Q53" i="10"/>
  <c r="S56" i="10"/>
  <c r="R55" i="10"/>
  <c r="Q56" i="10"/>
  <c r="Q52" i="10"/>
  <c r="I52" i="10"/>
  <c r="M52" i="10"/>
  <c r="L52" i="10"/>
  <c r="J52" i="10"/>
  <c r="H52" i="10"/>
  <c r="K52" i="10"/>
  <c r="H73" i="10"/>
  <c r="I73" i="10"/>
  <c r="L73" i="10"/>
  <c r="J73" i="10"/>
  <c r="K73" i="10"/>
  <c r="M73" i="10"/>
  <c r="U87" i="10"/>
  <c r="V87" i="10"/>
  <c r="W87" i="10"/>
  <c r="Y87" i="10"/>
  <c r="T87" i="10"/>
  <c r="X87" i="10"/>
  <c r="Q68" i="10"/>
  <c r="R68" i="10"/>
  <c r="Q63" i="10"/>
  <c r="Q67" i="10"/>
  <c r="R63" i="10"/>
  <c r="Q66" i="10"/>
  <c r="S68" i="10"/>
  <c r="R65" i="10"/>
  <c r="S65" i="10"/>
  <c r="R66" i="10"/>
  <c r="S64" i="10"/>
  <c r="Q64" i="10"/>
  <c r="R64" i="10"/>
  <c r="Q62" i="10"/>
  <c r="S66" i="10"/>
  <c r="S67" i="10"/>
  <c r="S62" i="10"/>
  <c r="Q65" i="10"/>
  <c r="R67" i="10"/>
  <c r="R62" i="10"/>
  <c r="S63" i="10"/>
  <c r="I128" i="10"/>
  <c r="K128" i="10"/>
  <c r="L128" i="10"/>
  <c r="M128" i="10"/>
  <c r="H128" i="10"/>
  <c r="J128" i="10"/>
  <c r="I131" i="10"/>
  <c r="H131" i="10"/>
  <c r="K131" i="10"/>
  <c r="J131" i="10"/>
  <c r="M131" i="10"/>
  <c r="L131" i="10"/>
  <c r="X100" i="10"/>
  <c r="T100" i="10"/>
  <c r="Y100" i="10"/>
  <c r="W100" i="10"/>
  <c r="V100" i="10"/>
  <c r="U100" i="10"/>
  <c r="W88" i="10"/>
  <c r="Y88" i="10"/>
  <c r="X88" i="10"/>
  <c r="V88" i="10"/>
  <c r="T88" i="10"/>
  <c r="U88" i="10"/>
  <c r="I111" i="10"/>
  <c r="L111" i="10"/>
  <c r="J111" i="10"/>
  <c r="K111" i="10"/>
  <c r="H111" i="10"/>
  <c r="M111" i="10"/>
  <c r="L123" i="10"/>
  <c r="M123" i="10"/>
  <c r="I123" i="10"/>
  <c r="K123" i="10"/>
  <c r="H123" i="10"/>
  <c r="J123" i="10"/>
  <c r="L54" i="10"/>
  <c r="H54" i="10"/>
  <c r="I54" i="10"/>
  <c r="K54" i="10"/>
  <c r="M54" i="10"/>
  <c r="J54" i="10"/>
  <c r="X42" i="10"/>
  <c r="U42" i="10"/>
  <c r="V42" i="10"/>
  <c r="W42" i="10"/>
  <c r="T42" i="10"/>
  <c r="Y42" i="10"/>
  <c r="J134" i="10"/>
  <c r="K134" i="10"/>
  <c r="I134" i="10"/>
  <c r="M134" i="10"/>
  <c r="L134" i="10"/>
  <c r="H134" i="10"/>
  <c r="K109" i="10"/>
  <c r="J109" i="10"/>
  <c r="I109" i="10"/>
  <c r="M109" i="10"/>
  <c r="L109" i="10"/>
  <c r="H109" i="10"/>
  <c r="K132" i="10"/>
  <c r="L132" i="10"/>
  <c r="H132" i="10"/>
  <c r="M132" i="10"/>
  <c r="I132" i="10"/>
  <c r="J132" i="10"/>
  <c r="L110" i="10"/>
  <c r="I110" i="10"/>
  <c r="M110" i="10"/>
  <c r="H110" i="10"/>
  <c r="J110" i="10"/>
  <c r="K110" i="10"/>
  <c r="L55" i="10"/>
  <c r="J55" i="10"/>
  <c r="K55" i="10"/>
  <c r="H55" i="10"/>
  <c r="M55" i="10"/>
  <c r="I55" i="10"/>
  <c r="S122" i="10"/>
  <c r="R122" i="10"/>
  <c r="Q120" i="10"/>
  <c r="S117" i="10"/>
  <c r="Q118" i="10"/>
  <c r="Q121" i="10"/>
  <c r="S121" i="10"/>
  <c r="S123" i="10"/>
  <c r="R120" i="10"/>
  <c r="R123" i="10"/>
  <c r="R119" i="10"/>
  <c r="Q122" i="10"/>
  <c r="Q123" i="10"/>
  <c r="Q119" i="10"/>
  <c r="S118" i="10"/>
  <c r="R121" i="10"/>
  <c r="R117" i="10"/>
  <c r="Q117" i="10"/>
  <c r="S119" i="10"/>
  <c r="R118" i="10"/>
  <c r="S120" i="10"/>
  <c r="T90" i="10"/>
  <c r="W90" i="10"/>
  <c r="U90" i="10"/>
  <c r="V90" i="10"/>
  <c r="X90" i="10"/>
  <c r="Y90" i="10"/>
  <c r="X43" i="10"/>
  <c r="T43" i="10"/>
  <c r="V43" i="10"/>
  <c r="W43" i="10"/>
  <c r="Y43" i="10"/>
  <c r="U43" i="10"/>
  <c r="R109" i="10"/>
  <c r="Q107" i="10"/>
  <c r="Q110" i="10"/>
  <c r="Q112" i="10"/>
  <c r="S112" i="10"/>
  <c r="R112" i="10"/>
  <c r="R106" i="10"/>
  <c r="S110" i="10"/>
  <c r="S111" i="10"/>
  <c r="R107" i="10"/>
  <c r="R110" i="10"/>
  <c r="S108" i="10"/>
  <c r="Q109" i="10"/>
  <c r="R111" i="10"/>
  <c r="S109" i="10"/>
  <c r="Q108" i="10"/>
  <c r="Q106" i="10"/>
  <c r="R108" i="10"/>
  <c r="S107" i="10"/>
  <c r="S106" i="10"/>
  <c r="Q111" i="10"/>
  <c r="X41" i="10"/>
  <c r="U41" i="10"/>
  <c r="T41" i="10"/>
  <c r="W41" i="10"/>
  <c r="V41" i="10"/>
  <c r="Y41" i="10"/>
  <c r="T46" i="10"/>
  <c r="Y46" i="10"/>
  <c r="X46" i="10"/>
  <c r="V46" i="10"/>
  <c r="U46" i="10"/>
  <c r="W46" i="10"/>
  <c r="H43" i="10"/>
  <c r="J43" i="10"/>
  <c r="I43" i="10"/>
  <c r="L43" i="10"/>
  <c r="K43" i="10"/>
  <c r="M43" i="10"/>
  <c r="V96" i="10"/>
  <c r="X96" i="10"/>
  <c r="Y96" i="10"/>
  <c r="W96" i="10"/>
  <c r="U96" i="10"/>
  <c r="T96" i="10"/>
  <c r="F142" i="10"/>
  <c r="E141" i="10"/>
  <c r="G142" i="10"/>
  <c r="F145" i="10"/>
  <c r="F143" i="10"/>
  <c r="G143" i="10"/>
  <c r="G139" i="10"/>
  <c r="E144" i="10"/>
  <c r="G141" i="10"/>
  <c r="F140" i="10"/>
  <c r="E143" i="10"/>
  <c r="E142" i="10"/>
  <c r="G145" i="10"/>
  <c r="E145" i="10"/>
  <c r="F141" i="10"/>
  <c r="E139" i="10"/>
  <c r="F144" i="10"/>
  <c r="E140" i="10"/>
  <c r="G140" i="10"/>
  <c r="G144" i="10"/>
  <c r="F139" i="10"/>
  <c r="W84" i="10"/>
  <c r="Y84" i="10"/>
  <c r="V84" i="10"/>
  <c r="X84" i="10"/>
  <c r="U84" i="10"/>
  <c r="T84" i="10"/>
  <c r="I41" i="10"/>
  <c r="J41" i="10"/>
  <c r="L41" i="10"/>
  <c r="K41" i="10"/>
  <c r="M41" i="10"/>
  <c r="H41" i="10"/>
  <c r="W86" i="10"/>
  <c r="X86" i="10"/>
  <c r="T86" i="10"/>
  <c r="V86" i="10"/>
  <c r="U86" i="10"/>
  <c r="Y86" i="10"/>
  <c r="I46" i="10"/>
  <c r="L46" i="10"/>
  <c r="J46" i="10"/>
  <c r="H46" i="10"/>
  <c r="M46" i="10"/>
  <c r="K46" i="10"/>
  <c r="V95" i="10"/>
  <c r="T95" i="10"/>
  <c r="U95" i="10"/>
  <c r="W95" i="10"/>
  <c r="X95" i="10"/>
  <c r="Y95" i="10"/>
  <c r="M121" i="10"/>
  <c r="K121" i="10"/>
  <c r="I121" i="10"/>
  <c r="L121" i="10"/>
  <c r="H121" i="10"/>
  <c r="J121" i="10"/>
  <c r="L129" i="10"/>
  <c r="K129" i="10"/>
  <c r="H129" i="10"/>
  <c r="J129" i="10"/>
  <c r="M129" i="10"/>
  <c r="I129" i="10"/>
  <c r="E62" i="10"/>
  <c r="G68" i="10"/>
  <c r="F63" i="10"/>
  <c r="G67" i="10"/>
  <c r="F66" i="10"/>
  <c r="G63" i="10"/>
  <c r="F65" i="10"/>
  <c r="E63" i="10"/>
  <c r="E65" i="10"/>
  <c r="G66" i="10"/>
  <c r="F68" i="10"/>
  <c r="F64" i="10"/>
  <c r="E66" i="10"/>
  <c r="E68" i="10"/>
  <c r="E64" i="10"/>
  <c r="G62" i="10"/>
  <c r="G64" i="10"/>
  <c r="F67" i="10"/>
  <c r="F62" i="10"/>
  <c r="E67" i="10"/>
  <c r="G65" i="10"/>
  <c r="H117" i="10"/>
  <c r="I117" i="10"/>
  <c r="M117" i="10"/>
  <c r="K117" i="10"/>
  <c r="L117" i="10"/>
  <c r="J117" i="10"/>
  <c r="F98" i="10"/>
  <c r="E99" i="10"/>
  <c r="G99" i="10"/>
  <c r="G100" i="10"/>
  <c r="E100" i="10"/>
  <c r="G97" i="10"/>
  <c r="F101" i="10"/>
  <c r="G95" i="10"/>
  <c r="E97" i="10"/>
  <c r="F96" i="10"/>
  <c r="F97" i="10"/>
  <c r="F95" i="10"/>
  <c r="F100" i="10"/>
  <c r="E98" i="10"/>
  <c r="G98" i="10"/>
  <c r="E96" i="10"/>
  <c r="G96" i="10"/>
  <c r="F99" i="10"/>
  <c r="M99" i="10" s="1"/>
  <c r="E101" i="10"/>
  <c r="G101" i="10"/>
  <c r="E95" i="10"/>
  <c r="L107" i="10"/>
  <c r="I107" i="10"/>
  <c r="H107" i="10"/>
  <c r="K107" i="10"/>
  <c r="M107" i="10"/>
  <c r="J107" i="10"/>
  <c r="I120" i="10"/>
  <c r="L120" i="10"/>
  <c r="M120" i="10"/>
  <c r="K120" i="10"/>
  <c r="J120" i="10"/>
  <c r="H120" i="10"/>
  <c r="I122" i="10"/>
  <c r="H122" i="10"/>
  <c r="M122" i="10"/>
  <c r="L122" i="10"/>
  <c r="J122" i="10"/>
  <c r="K122" i="10"/>
  <c r="J53" i="10"/>
  <c r="K53" i="10"/>
  <c r="M53" i="10"/>
  <c r="I53" i="10"/>
  <c r="H53" i="10"/>
  <c r="L53" i="10"/>
  <c r="J77" i="10"/>
  <c r="K77" i="10"/>
  <c r="H77" i="10"/>
  <c r="L77" i="10"/>
  <c r="M77" i="10"/>
  <c r="I77" i="10"/>
  <c r="I130" i="10"/>
  <c r="H130" i="10"/>
  <c r="M130" i="10"/>
  <c r="K130" i="10"/>
  <c r="J130" i="10"/>
  <c r="L130" i="10"/>
  <c r="V44" i="10"/>
  <c r="T44" i="10"/>
  <c r="U44" i="10"/>
  <c r="X44" i="10"/>
  <c r="W44" i="10"/>
  <c r="Y44" i="10"/>
  <c r="I133" i="10"/>
  <c r="M133" i="10"/>
  <c r="J133" i="10"/>
  <c r="H133" i="10"/>
  <c r="L133" i="10"/>
  <c r="K133" i="10"/>
  <c r="U40" i="10"/>
  <c r="Y40" i="10"/>
  <c r="V40" i="10"/>
  <c r="W40" i="10"/>
  <c r="T40" i="10"/>
  <c r="X40" i="10"/>
  <c r="L42" i="10"/>
  <c r="H42" i="10"/>
  <c r="K42" i="10"/>
  <c r="I42" i="10"/>
  <c r="M42" i="10"/>
  <c r="J42" i="10"/>
  <c r="X98" i="10"/>
  <c r="T98" i="10"/>
  <c r="V98" i="10"/>
  <c r="W98" i="10"/>
  <c r="U98" i="10"/>
  <c r="Y98" i="10"/>
  <c r="L118" i="10"/>
  <c r="H118" i="10"/>
  <c r="I118" i="10"/>
  <c r="K118" i="10"/>
  <c r="J118" i="10"/>
  <c r="M118" i="10"/>
  <c r="J74" i="10"/>
  <c r="I74" i="10"/>
  <c r="L74" i="10"/>
  <c r="H74" i="10"/>
  <c r="K74" i="10"/>
  <c r="M74" i="10"/>
  <c r="R128" i="10"/>
  <c r="S129" i="10"/>
  <c r="Q128" i="10"/>
  <c r="S130" i="10"/>
  <c r="S132" i="10"/>
  <c r="R134" i="10"/>
  <c r="Q132" i="10"/>
  <c r="R131" i="10"/>
  <c r="S128" i="10"/>
  <c r="R132" i="10"/>
  <c r="R129" i="10"/>
  <c r="S131" i="10"/>
  <c r="Q130" i="10"/>
  <c r="R133" i="10"/>
  <c r="R130" i="10"/>
  <c r="Q133" i="10"/>
  <c r="S134" i="10"/>
  <c r="Q131" i="10"/>
  <c r="Q129" i="10"/>
  <c r="Q134" i="10"/>
  <c r="S133" i="10"/>
  <c r="I106" i="10"/>
  <c r="M106" i="10"/>
  <c r="L106" i="10"/>
  <c r="J106" i="10"/>
  <c r="H106" i="10"/>
  <c r="K106" i="10"/>
  <c r="U99" i="10"/>
  <c r="T99" i="10"/>
  <c r="Y99" i="10"/>
  <c r="V99" i="10"/>
  <c r="W99" i="10"/>
  <c r="X99" i="10"/>
  <c r="M119" i="10"/>
  <c r="H119" i="10"/>
  <c r="K119" i="10"/>
  <c r="J119" i="10"/>
  <c r="I119" i="10"/>
  <c r="L119" i="10"/>
  <c r="H78" i="10"/>
  <c r="J78" i="10"/>
  <c r="L78" i="10"/>
  <c r="K78" i="10"/>
  <c r="I78" i="10"/>
  <c r="M78" i="10"/>
  <c r="Y89" i="10"/>
  <c r="X89" i="10"/>
  <c r="U89" i="10"/>
  <c r="V89" i="10"/>
  <c r="W89" i="10"/>
  <c r="T89" i="10"/>
  <c r="J108" i="10"/>
  <c r="I108" i="10"/>
  <c r="M108" i="10"/>
  <c r="H108" i="10"/>
  <c r="K108" i="10"/>
  <c r="L108" i="10"/>
  <c r="J75" i="10"/>
  <c r="I75" i="10"/>
  <c r="H75" i="10"/>
  <c r="M75" i="10"/>
  <c r="L75" i="10"/>
  <c r="K75" i="10"/>
  <c r="M56" i="10"/>
  <c r="J56" i="10"/>
  <c r="H56" i="10"/>
  <c r="L56" i="10"/>
  <c r="K56" i="10"/>
  <c r="I56" i="10"/>
  <c r="K51" i="10"/>
  <c r="J51" i="10"/>
  <c r="M51" i="10"/>
  <c r="L51" i="10"/>
  <c r="H51" i="10"/>
  <c r="I51" i="10"/>
  <c r="I76" i="10"/>
  <c r="J76" i="10"/>
  <c r="L76" i="10"/>
  <c r="H76" i="10"/>
  <c r="K76" i="10"/>
  <c r="M76" i="10"/>
  <c r="K44" i="10"/>
  <c r="H44" i="10"/>
  <c r="J44" i="10"/>
  <c r="I44" i="10"/>
  <c r="M44" i="10"/>
  <c r="L44" i="10"/>
  <c r="E84" i="10"/>
  <c r="G89" i="10"/>
  <c r="F87" i="10"/>
  <c r="F84" i="10"/>
  <c r="G90" i="10"/>
  <c r="G88" i="10"/>
  <c r="G85" i="10"/>
  <c r="F85" i="10"/>
  <c r="G86" i="10"/>
  <c r="G84" i="10"/>
  <c r="E85" i="10"/>
  <c r="E88" i="10"/>
  <c r="E90" i="10"/>
  <c r="F90" i="10"/>
  <c r="F88" i="10"/>
  <c r="F89" i="10"/>
  <c r="E89" i="10"/>
  <c r="E86" i="10"/>
  <c r="F86" i="10"/>
  <c r="G87" i="10"/>
  <c r="E87" i="10"/>
  <c r="M57" i="10"/>
  <c r="H57" i="10"/>
  <c r="I57" i="10"/>
  <c r="L57" i="10"/>
  <c r="J57" i="10"/>
  <c r="K57" i="10"/>
  <c r="I79" i="10"/>
  <c r="M79" i="10"/>
  <c r="L79" i="10"/>
  <c r="H79" i="10"/>
  <c r="K79" i="10"/>
  <c r="J79" i="10"/>
  <c r="T45" i="10"/>
  <c r="W45" i="10"/>
  <c r="Y45" i="10"/>
  <c r="X45" i="10"/>
  <c r="V45" i="10"/>
  <c r="U45" i="10"/>
  <c r="H40" i="10"/>
  <c r="L40" i="10"/>
  <c r="I40" i="10"/>
  <c r="M40" i="10"/>
  <c r="J40" i="10"/>
  <c r="K40" i="10"/>
  <c r="J112" i="10"/>
  <c r="H112" i="10"/>
  <c r="L112" i="10"/>
  <c r="I112" i="10"/>
  <c r="K112" i="10"/>
  <c r="M112" i="10"/>
  <c r="Y97" i="10"/>
  <c r="V97" i="10"/>
  <c r="W97" i="10"/>
  <c r="U97" i="10"/>
  <c r="T97" i="10"/>
  <c r="X97" i="10"/>
  <c r="W101" i="10"/>
  <c r="Y101" i="10"/>
  <c r="V101" i="10"/>
  <c r="X101" i="10"/>
  <c r="U101" i="10"/>
  <c r="T101" i="10"/>
  <c r="S77" i="10"/>
  <c r="S75" i="10"/>
  <c r="S73" i="10"/>
  <c r="R77" i="10"/>
  <c r="Q75" i="10"/>
  <c r="Q79" i="10"/>
  <c r="R74" i="10"/>
  <c r="R76" i="10"/>
  <c r="R79" i="10"/>
  <c r="Q76" i="10"/>
  <c r="R73" i="10"/>
  <c r="S74" i="10"/>
  <c r="Q74" i="10"/>
  <c r="S76" i="10"/>
  <c r="Q78" i="10"/>
  <c r="R78" i="10"/>
  <c r="S79" i="10"/>
  <c r="Q73" i="10"/>
  <c r="Q77" i="10"/>
  <c r="S78" i="10"/>
  <c r="R75" i="10"/>
  <c r="Y68" i="10" l="1"/>
  <c r="K99" i="10"/>
  <c r="H99" i="10"/>
  <c r="I99" i="10"/>
  <c r="J99" i="10"/>
  <c r="L99" i="10"/>
  <c r="M66" i="10"/>
  <c r="I66" i="10"/>
  <c r="H66" i="10"/>
  <c r="J66" i="10"/>
  <c r="L66" i="10"/>
  <c r="K66" i="10"/>
  <c r="W56" i="10"/>
  <c r="U56" i="10"/>
  <c r="X56" i="10"/>
  <c r="V56" i="10"/>
  <c r="Y56" i="10"/>
  <c r="T56" i="10"/>
  <c r="T55" i="10"/>
  <c r="Y55" i="10"/>
  <c r="U55" i="10"/>
  <c r="W55" i="10"/>
  <c r="X55" i="10"/>
  <c r="V55" i="10"/>
  <c r="W64" i="10"/>
  <c r="U64" i="10"/>
  <c r="Y64" i="10"/>
  <c r="X64" i="10"/>
  <c r="T64" i="10"/>
  <c r="V64" i="10"/>
  <c r="U130" i="10"/>
  <c r="X130" i="10"/>
  <c r="T130" i="10"/>
  <c r="Y130" i="10"/>
  <c r="V130" i="10"/>
  <c r="W130" i="10"/>
  <c r="M96" i="10"/>
  <c r="H96" i="10"/>
  <c r="I96" i="10"/>
  <c r="J96" i="10"/>
  <c r="L96" i="10"/>
  <c r="W79" i="10"/>
  <c r="Y79" i="10"/>
  <c r="V79" i="10"/>
  <c r="X79" i="10"/>
  <c r="T79" i="10"/>
  <c r="U79" i="10"/>
  <c r="L87" i="10"/>
  <c r="M87" i="10"/>
  <c r="K87" i="10"/>
  <c r="I87" i="10"/>
  <c r="H87" i="10"/>
  <c r="J87" i="10"/>
  <c r="Y53" i="10"/>
  <c r="U53" i="10"/>
  <c r="W53" i="10"/>
  <c r="T53" i="10"/>
  <c r="V53" i="10"/>
  <c r="X53" i="10"/>
  <c r="Y54" i="10"/>
  <c r="T54" i="10"/>
  <c r="W54" i="10"/>
  <c r="X54" i="10"/>
  <c r="U54" i="10"/>
  <c r="V54" i="10"/>
  <c r="J98" i="10"/>
  <c r="L98" i="10"/>
  <c r="I98" i="10"/>
  <c r="M98" i="10"/>
  <c r="H98" i="10"/>
  <c r="K98" i="10"/>
  <c r="H65" i="10"/>
  <c r="L65" i="10"/>
  <c r="M65" i="10"/>
  <c r="I65" i="10"/>
  <c r="J65" i="10"/>
  <c r="K65" i="10"/>
  <c r="T111" i="10"/>
  <c r="X111" i="10"/>
  <c r="W111" i="10"/>
  <c r="V111" i="10"/>
  <c r="Y111" i="10"/>
  <c r="U111" i="10"/>
  <c r="X121" i="10"/>
  <c r="T121" i="10"/>
  <c r="V121" i="10"/>
  <c r="Y121" i="10"/>
  <c r="U121" i="10"/>
  <c r="W121" i="10"/>
  <c r="I63" i="10"/>
  <c r="M63" i="10"/>
  <c r="H63" i="10"/>
  <c r="J63" i="10"/>
  <c r="K63" i="10"/>
  <c r="L63" i="10"/>
  <c r="U112" i="10"/>
  <c r="V112" i="10"/>
  <c r="Y112" i="10"/>
  <c r="W112" i="10"/>
  <c r="X112" i="10"/>
  <c r="T112" i="10"/>
  <c r="X118" i="10"/>
  <c r="W118" i="10"/>
  <c r="V118" i="10"/>
  <c r="Y118" i="10"/>
  <c r="T118" i="10"/>
  <c r="U118" i="10"/>
  <c r="V57" i="10"/>
  <c r="T57" i="10"/>
  <c r="U57" i="10"/>
  <c r="Y57" i="10"/>
  <c r="W57" i="10"/>
  <c r="X57" i="10"/>
  <c r="V77" i="10"/>
  <c r="W77" i="10"/>
  <c r="X77" i="10"/>
  <c r="Y77" i="10"/>
  <c r="U77" i="10"/>
  <c r="T77" i="10"/>
  <c r="I86" i="10"/>
  <c r="L86" i="10"/>
  <c r="J86" i="10"/>
  <c r="K86" i="10"/>
  <c r="M86" i="10"/>
  <c r="H86" i="10"/>
  <c r="V110" i="10"/>
  <c r="U110" i="10"/>
  <c r="X110" i="10"/>
  <c r="W110" i="10"/>
  <c r="T110" i="10"/>
  <c r="Y110" i="10"/>
  <c r="W51" i="10"/>
  <c r="Y51" i="10"/>
  <c r="T51" i="10"/>
  <c r="X51" i="10"/>
  <c r="V51" i="10"/>
  <c r="U51" i="10"/>
  <c r="U107" i="10"/>
  <c r="Y107" i="10"/>
  <c r="X107" i="10"/>
  <c r="W107" i="10"/>
  <c r="V107" i="10"/>
  <c r="T107" i="10"/>
  <c r="T120" i="10"/>
  <c r="Y120" i="10"/>
  <c r="U120" i="10"/>
  <c r="W120" i="10"/>
  <c r="X120" i="10"/>
  <c r="V120" i="10"/>
  <c r="X66" i="10"/>
  <c r="T66" i="10"/>
  <c r="U66" i="10"/>
  <c r="W66" i="10"/>
  <c r="V66" i="10"/>
  <c r="Y66" i="10"/>
  <c r="T132" i="10"/>
  <c r="W132" i="10"/>
  <c r="U132" i="10"/>
  <c r="X132" i="10"/>
  <c r="V132" i="10"/>
  <c r="Y132" i="10"/>
  <c r="K96" i="10"/>
  <c r="Y106" i="10"/>
  <c r="V106" i="10"/>
  <c r="X106" i="10"/>
  <c r="W106" i="10"/>
  <c r="T106" i="10"/>
  <c r="U106" i="10"/>
  <c r="W117" i="10"/>
  <c r="V117" i="10"/>
  <c r="U117" i="10"/>
  <c r="Y117" i="10"/>
  <c r="T117" i="10"/>
  <c r="X117" i="10"/>
  <c r="V73" i="10"/>
  <c r="T73" i="10"/>
  <c r="X73" i="10"/>
  <c r="Y73" i="10"/>
  <c r="U73" i="10"/>
  <c r="W73" i="10"/>
  <c r="M97" i="10"/>
  <c r="L97" i="10"/>
  <c r="J97" i="10"/>
  <c r="H97" i="10"/>
  <c r="I97" i="10"/>
  <c r="K97" i="10"/>
  <c r="I67" i="10"/>
  <c r="K67" i="10"/>
  <c r="J67" i="10"/>
  <c r="H67" i="10"/>
  <c r="L67" i="10"/>
  <c r="M67" i="10"/>
  <c r="T108" i="10"/>
  <c r="U108" i="10"/>
  <c r="X108" i="10"/>
  <c r="W108" i="10"/>
  <c r="V108" i="10"/>
  <c r="Y108" i="10"/>
  <c r="X67" i="10"/>
  <c r="T67" i="10"/>
  <c r="Y67" i="10"/>
  <c r="U67" i="10"/>
  <c r="W67" i="10"/>
  <c r="V67" i="10"/>
  <c r="U63" i="10"/>
  <c r="W63" i="10"/>
  <c r="V63" i="10"/>
  <c r="T63" i="10"/>
  <c r="X63" i="10"/>
  <c r="Y63" i="10"/>
  <c r="U134" i="10"/>
  <c r="Y134" i="10"/>
  <c r="W134" i="10"/>
  <c r="V134" i="10"/>
  <c r="X134" i="10"/>
  <c r="T134" i="10"/>
  <c r="U65" i="10"/>
  <c r="V65" i="10"/>
  <c r="X65" i="10"/>
  <c r="Y65" i="10"/>
  <c r="W65" i="10"/>
  <c r="T65" i="10"/>
  <c r="L84" i="10"/>
  <c r="H84" i="10"/>
  <c r="K84" i="10"/>
  <c r="I84" i="10"/>
  <c r="J84" i="10"/>
  <c r="M84" i="10"/>
  <c r="W74" i="10"/>
  <c r="Y74" i="10"/>
  <c r="X74" i="10"/>
  <c r="U74" i="10"/>
  <c r="T74" i="10"/>
  <c r="V74" i="10"/>
  <c r="M88" i="10"/>
  <c r="K88" i="10"/>
  <c r="L88" i="10"/>
  <c r="J88" i="10"/>
  <c r="H88" i="10"/>
  <c r="I88" i="10"/>
  <c r="L62" i="10"/>
  <c r="M62" i="10"/>
  <c r="K62" i="10"/>
  <c r="J62" i="10"/>
  <c r="I62" i="10"/>
  <c r="H62" i="10"/>
  <c r="X109" i="10"/>
  <c r="Y109" i="10"/>
  <c r="T109" i="10"/>
  <c r="W109" i="10"/>
  <c r="U109" i="10"/>
  <c r="V109" i="10"/>
  <c r="X119" i="10"/>
  <c r="U119" i="10"/>
  <c r="Y119" i="10"/>
  <c r="V119" i="10"/>
  <c r="T119" i="10"/>
  <c r="W119" i="10"/>
  <c r="X68" i="10"/>
  <c r="W68" i="10"/>
  <c r="T68" i="10"/>
  <c r="V68" i="10"/>
  <c r="U68" i="10"/>
  <c r="L90" i="10"/>
  <c r="K90" i="10"/>
  <c r="I90" i="10"/>
  <c r="M90" i="10"/>
  <c r="H90" i="10"/>
  <c r="J90" i="10"/>
  <c r="H85" i="10"/>
  <c r="J85" i="10"/>
  <c r="I85" i="10"/>
  <c r="M85" i="10"/>
  <c r="L85" i="10"/>
  <c r="K85" i="10"/>
  <c r="W131" i="10"/>
  <c r="Y131" i="10"/>
  <c r="U131" i="10"/>
  <c r="X131" i="10"/>
  <c r="T131" i="10"/>
  <c r="V131" i="10"/>
  <c r="H95" i="10"/>
  <c r="L95" i="10"/>
  <c r="K95" i="10"/>
  <c r="M95" i="10"/>
  <c r="J95" i="10"/>
  <c r="I95" i="10"/>
  <c r="H100" i="10"/>
  <c r="I100" i="10"/>
  <c r="K100" i="10"/>
  <c r="J100" i="10"/>
  <c r="L100" i="10"/>
  <c r="M100" i="10"/>
  <c r="W123" i="10"/>
  <c r="U123" i="10"/>
  <c r="Y123" i="10"/>
  <c r="X123" i="10"/>
  <c r="T123" i="10"/>
  <c r="V123" i="10"/>
  <c r="L89" i="10"/>
  <c r="H89" i="10"/>
  <c r="M89" i="10"/>
  <c r="J89" i="10"/>
  <c r="K89" i="10"/>
  <c r="I89" i="10"/>
  <c r="V128" i="10"/>
  <c r="X128" i="10"/>
  <c r="T128" i="10"/>
  <c r="U128" i="10"/>
  <c r="W128" i="10"/>
  <c r="Y128" i="10"/>
  <c r="I64" i="10"/>
  <c r="L64" i="10"/>
  <c r="M64" i="10"/>
  <c r="K64" i="10"/>
  <c r="H64" i="10"/>
  <c r="J64" i="10"/>
  <c r="V122" i="10"/>
  <c r="Y122" i="10"/>
  <c r="U122" i="10"/>
  <c r="X122" i="10"/>
  <c r="T122" i="10"/>
  <c r="W122" i="10"/>
  <c r="Y75" i="10"/>
  <c r="T75" i="10"/>
  <c r="V75" i="10"/>
  <c r="X75" i="10"/>
  <c r="W75" i="10"/>
  <c r="U75" i="10"/>
  <c r="W78" i="10"/>
  <c r="Y78" i="10"/>
  <c r="V78" i="10"/>
  <c r="X78" i="10"/>
  <c r="U78" i="10"/>
  <c r="T78" i="10"/>
  <c r="W129" i="10"/>
  <c r="X129" i="10"/>
  <c r="T129" i="10"/>
  <c r="Y129" i="10"/>
  <c r="U129" i="10"/>
  <c r="V129" i="10"/>
  <c r="Y76" i="10"/>
  <c r="T76" i="10"/>
  <c r="W76" i="10"/>
  <c r="V76" i="10"/>
  <c r="X76" i="10"/>
  <c r="U76" i="10"/>
  <c r="Y133" i="10"/>
  <c r="W133" i="10"/>
  <c r="V133" i="10"/>
  <c r="U133" i="10"/>
  <c r="X133" i="10"/>
  <c r="T133" i="10"/>
  <c r="M101" i="10"/>
  <c r="L101" i="10"/>
  <c r="K101" i="10"/>
  <c r="J101" i="10"/>
  <c r="I101" i="10"/>
  <c r="H101" i="10"/>
  <c r="M68" i="10"/>
  <c r="J68" i="10"/>
  <c r="I68" i="10"/>
  <c r="K68" i="10"/>
  <c r="L68" i="10"/>
  <c r="H68" i="10"/>
  <c r="W62" i="10"/>
  <c r="X62" i="10"/>
  <c r="U62" i="10"/>
  <c r="Y62" i="10"/>
  <c r="V62" i="10"/>
  <c r="T62" i="10"/>
  <c r="V52" i="10"/>
  <c r="W52" i="10"/>
  <c r="Y52" i="10"/>
  <c r="X52" i="10"/>
  <c r="U52" i="10"/>
  <c r="T5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N197" authorId="0" shapeId="0" xr:uid="{00000000-0006-0000-03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was "=SOM(AB12:AB181)"
</t>
        </r>
        <r>
          <rPr>
            <sz val="10"/>
            <color rgb="FF000000"/>
            <rFont val="Tahoma"/>
            <family val="2"/>
          </rPr>
          <t xml:space="preserve">Indien alle programmas getoond moeten worden kan deze op max gezet worden
</t>
        </r>
      </text>
    </comment>
  </commentList>
</comments>
</file>

<file path=xl/sharedStrings.xml><?xml version="1.0" encoding="utf-8"?>
<sst xmlns="http://schemas.openxmlformats.org/spreadsheetml/2006/main" count="1529" uniqueCount="269">
  <si>
    <t>ERFGOEDWAARDERING</t>
  </si>
  <si>
    <t>TOESTAND</t>
  </si>
  <si>
    <t>ONDERHOUD</t>
  </si>
  <si>
    <t>RISICO OP GEVOLGSCHADE</t>
  </si>
  <si>
    <t>INTEGREREN</t>
  </si>
  <si>
    <t>UITRUSTEN</t>
  </si>
  <si>
    <t>OPENEN/ONTSLUITEN</t>
  </si>
  <si>
    <t>ACTIVEREN</t>
  </si>
  <si>
    <t>LINKEN</t>
  </si>
  <si>
    <t>OPDELEN</t>
  </si>
  <si>
    <t>BOUWFYSISCHE TOESTAND</t>
  </si>
  <si>
    <t>RUIMTELIJKE POTENTIES</t>
  </si>
  <si>
    <t>ja</t>
  </si>
  <si>
    <t>neutraal</t>
  </si>
  <si>
    <t>nee</t>
  </si>
  <si>
    <t xml:space="preserve"> /  5</t>
  </si>
  <si>
    <t>noteer hier uw opmerkingen</t>
  </si>
  <si>
    <t>kerk:</t>
  </si>
  <si>
    <t>gemeente:</t>
  </si>
  <si>
    <t>JURIDISCH : BESCHERMINGSSTATUUT</t>
  </si>
  <si>
    <t>ONROEREND ERFGOED : ARCHITECTUUR</t>
  </si>
  <si>
    <t>ONROEREND ERFGOED : INTERIEUR</t>
  </si>
  <si>
    <t>ONROEREND ERFGOED : CONTEXT</t>
  </si>
  <si>
    <t>ROEREND ERFGOED</t>
  </si>
  <si>
    <t>IMMATERIEEL ERFGOED</t>
  </si>
  <si>
    <t>zeer goed</t>
  </si>
  <si>
    <t>goed</t>
  </si>
  <si>
    <t>matig</t>
  </si>
  <si>
    <t>beperkt</t>
  </si>
  <si>
    <t>slecht</t>
  </si>
  <si>
    <t>zeer slecht</t>
  </si>
  <si>
    <t>geen</t>
  </si>
  <si>
    <t>laag</t>
  </si>
  <si>
    <t>hoog</t>
  </si>
  <si>
    <t>zeer hoog</t>
  </si>
  <si>
    <t>TOEVOEGEN/WEGNEMEN</t>
  </si>
  <si>
    <t>uitkomst</t>
  </si>
  <si>
    <t>JURIDISCHE: BESCHERMINGSSTATUUT</t>
  </si>
  <si>
    <t>GEEN</t>
  </si>
  <si>
    <t>Geen vermelding bekend.</t>
  </si>
  <si>
    <t>LAAG</t>
  </si>
  <si>
    <t>Niet opgenomen in de vastgestelde inventaris. Dit betekent dat het gebouw geen juridische bescherming geniet, en er dus in principe geen juridische restricties zijn wat erfgoedwaarde betreft.</t>
  </si>
  <si>
    <t>BEPERKT</t>
  </si>
  <si>
    <t>Opgenomen in de vastgestelde inventaris. Dit betekent dat er omzichtig met de kerk moet worden omgesprongen; er zal moeten gemotiveerd worden hoe de voorgestelde ingrepen omgaan met de erfgoedwaarden.</t>
  </si>
  <si>
    <t>MATIG</t>
  </si>
  <si>
    <t>Deel van beschermd dorpsgezicht, stadsgezicht of cultuurhistorisch landschap. Dit betekent dat er omzichtig met de kerk
moet worden omgesprongen; er zal moeten gemotiveerd
worden hoe de voorgestelde ingrepen omgaan met de erfgoedwaarden.</t>
  </si>
  <si>
    <t>HOOG</t>
  </si>
  <si>
    <t>Deels beschermd als monument. Dit betekent dat de kerk bescherming geniet als monument; dit heeft vanzelfsprekend impact
op wat er met deze kerk mogelijk is. Een advies van Onroerend Erfgoed zal steeds nodig zijn. Contacteer de erfgoedconsulent hiervoor.</t>
  </si>
  <si>
    <t>ZEER HOOG</t>
  </si>
  <si>
    <t>Beschermd als monument. Dit betekent dat de kerk bescherming geniet als monument; dit heeft vanzelfsprekend impact
op wat er met deze kerk mogelijk is. Een advies van Onroerend Erfgoed zal steeds nodig zijn. Contacteer de erfgoedconsulent hiervoor.</t>
  </si>
  <si>
    <t>ONROEREND ERFGOED: ARCHITECTUUR</t>
  </si>
  <si>
    <t>Vanuit erfgoedstandpunt zijn er geen bezwaren tegen ingrepen in de architectuur.</t>
  </si>
  <si>
    <t>Ingrijpen in de architectuur is mogelijk maar moet gemotiveerd worden wat omgang met de erfgoedwaarden betreft.</t>
  </si>
  <si>
    <t>Elke ingreep in de gevels, daken, muren of vloeren van het gebouw moet met de grootste omzichtigheid gebeuren; ze moet de erfgoedwaarden respecteren of versterken.</t>
  </si>
  <si>
    <t>ONROEREND ERFGOED: INTERIEUR</t>
  </si>
  <si>
    <t>Vanuit erfgoedstandpunt zijn er geen bezwaren tegen ingrepen in het interieur.</t>
  </si>
  <si>
    <t>Ingrijpen in het interieur is mogelijk maar moet gemotiveerd worden wat omgang met de erfgoedwaarden betreft.</t>
  </si>
  <si>
    <t>Elke ingreep in het interieur moet met de grootste omzichtigheid gebeuren; ze mag de interne coherentie niet verstoren maar moet ze, waar mogelijk, versterken.</t>
  </si>
  <si>
    <t>ONROEREND ERFGOED: CONTEXT</t>
  </si>
  <si>
    <t>Vanuit erfgoedstandpunt zijn er geen bebezwaren tegen ingrepen in de onmiddellijke omgeving van het kerkgebouw.</t>
  </si>
  <si>
    <t>Ingrijpen in de omgeving is mogelijk, maar moet gemotiveerd worden wat omgang met de erfgoedwaarden betreft.</t>
  </si>
  <si>
    <t>Elke ingreep rond het gebouw moet met de grootste omzichtigheid gebeuren; ze mag de relatie tussen het gebouw en zijn onmiddellijke omgeving niet verstoren, maar moet ze in tegendeel versterken.</t>
  </si>
  <si>
    <t>Vanuit erfgoedstandpunt zijn er geen bezwaren tegen het verplaatsen of verwijderen van de roerende elementen in het gebouw</t>
  </si>
  <si>
    <t>Er bevinden zich waardevolle stukken in het gebouw; het verplaatsen of verwijderen ervan zal beargumenteerd moeten worden.</t>
  </si>
  <si>
    <t>Het roerend patrimonium in het kerkgebouw is van uitzonderlijke waarde, en moet bij eventuele ingrepen met de grootste omzichtigheid benaderd worden. Zoek zeker advies bij het agentschap of PARCUM!</t>
  </si>
  <si>
    <t>Er zijn geen immateriële erfgoedpraktijken bekend; vanuit dit standpunt zijn er dan ook geen bezwaren tegen ingrepen aan het gebouw.</t>
  </si>
  <si>
    <t>Het gebouw is verbonden met bepaalde immateriële erfgoedpraktijken; deze moeten in rekening worden gebracht bij eventuele ingrepen.</t>
  </si>
  <si>
    <t>Het gebouw speelt een cruciale rol in bepaalde immateriële erfgoedpraktijken; deze moeten mogelijk blijven bij eventuele ingrepen.</t>
  </si>
  <si>
    <t>BOUWFYSICHE TOESTAND</t>
  </si>
  <si>
    <t>ZEER GOED</t>
  </si>
  <si>
    <t>Geen problemen te verwachten op korte termijn.</t>
  </si>
  <si>
    <t>GOED</t>
  </si>
  <si>
    <t>Neutraal</t>
  </si>
  <si>
    <t>SLECHT</t>
  </si>
  <si>
    <t>Zeer problematisch; zware investeringen
en inspanningen zijn te voorzien op de korte termijn</t>
  </si>
  <si>
    <t>ZEER SLECHT</t>
  </si>
  <si>
    <t>Zeer problematisch; zware investeringen en inspanningen zijn te voorzien op de korte termijn</t>
  </si>
  <si>
    <t>Dit betekent dat het gebouw opdeelbaar is op basis van de bestaande indeling en structuur zonderde kwaliteit van het interieur noemenswaardig aan te tasten; er kunnen deelruimtes gevormd worden die apart of gelijktijdig te gebruiken of te verwarmen zijn.</t>
  </si>
  <si>
    <t>Dit betekent dat het gebouw kan worden opgedeeld, maar dat hiervoor ingrepen nodig zijn die een impact hebben op de ruimtelijke kwaliteit (licht, zicht, akoestiek).</t>
  </si>
  <si>
    <t>Dit betekent dat de decoratieve of symbolische elementen in het interieur kunnen verwijderd worden, of geen expliciet religieuze betekenis hebben, en dus een herinrichting niet in de weg staan.</t>
  </si>
  <si>
    <t>Dit betekent dat het gebouw elementen bevat die bij een (her)bestemming al dan niet zichtbaar in de ruimte moeten blijven. Dat kan impact hebben op het type activiteit, publiek of inrichting die men in de kerk beoogt.</t>
  </si>
  <si>
    <t>Dit betekent dat de structuur of architectuur van het kerkgebouw een relatief eenvoudige integratie van technische installaties voor comfort en klimaatbeheersing of ondersteunende functies (bar, sanitair, berging, …) toelaat.</t>
  </si>
  <si>
    <t>Dit betekent dat de integratie van technische installaties voor comfort en klimaatbeheersing, of ondersteunende functies (bar, sanitair, berging, …) bijzondere aandacht zal vergen.</t>
  </si>
  <si>
    <t>Dit betekent dat de integratie van technische installaties in dit gebouw met grote omzichtigheid zal moeten gebeuren, wat ongetwijfeld een belangrijke extra complexiteit en investering met zich meebrengt.</t>
  </si>
  <si>
    <t>Dit betekent dat het kerkgebouw makkelijk of relatief eenvoudig kan worden aangepast in functie van integrale toegankelijkheid, daglichttoetreding en logistiek.</t>
  </si>
  <si>
    <t>Dit betekent dat de architectuur van het gebouw een aantal dwingende randvoorwaarden oplegt die integrale toegankelijkheid, extra daglichttoetreding of logistieke afwikkeling tot een bijzondere uitdaging maken.</t>
  </si>
  <si>
    <t>Dit betekent dat het volume van het gebouw in principe kan worden aangepast door bijbouwen of afbraak.</t>
  </si>
  <si>
    <t>Dit betekent dat het in principe mogelijk is om bij te bouwen of af te breken, maar dat bepaalde randvoorwaarden dit moeilijk maken.</t>
  </si>
  <si>
    <t>Dit betekent dat de randvoorwaarden het quasi onmogelijk maken om het volume van het kerkgebouw aan te passen</t>
  </si>
  <si>
    <t>Dit betekent dat er in de onmiddellijke omgeving rond het kerkgebouw kansen of kwaliteiten te vinden zijn die ingezet kunnen worden bij een verder ontwikkeling.</t>
  </si>
  <si>
    <t>Dit betekent dat er weinig kansen of kwaliteiten te vinden zijn rond het gebouw doordat er geen ruimte is, of weinig aanknopingspunten in de onmiddellijke omgeving.</t>
  </si>
  <si>
    <t>Dit betekent dat een scenario voor doorontwikkeling zich waarschijnlijk tot de kerk(site) zelf zal moeten beperken.</t>
  </si>
  <si>
    <t>Dit betekent dat er op de functionele, programmatorische of ruimtelijke wisselwerking tussen het kerkgebouw en de ruimere omgeving erg beperkt is.</t>
  </si>
  <si>
    <t>Dit betekent dat een scenario voor doorontwikkeling zich allicht tot de kerk(site) zelf zal moeten beperken.</t>
  </si>
  <si>
    <t>Dit betekent dat bepaalde decoratieve of symbolische elementen in het interieur, onderdelen van het vast meubilair, of bepaalde aanwezige cultuurgoederen bijzondere aandacht verdienen bij een toekomstige bestemming.</t>
  </si>
  <si>
    <t>Dit betekent dat er een aantal randvoorwaarden bestaan (bv. glasramen, niveauverschillen) met impact op de integrale toegankelijkheid, daglichttoetreding of logistiek, die bijzondere aandacht vragen.</t>
  </si>
  <si>
    <t>Dit betekent dat dit gebouw maar moeilijk op te delen is naar kleinere deelruimtes zonder de ruimtelijke kwaliteit, akoestische karakteristieken of sacrale symboliek te hypothekeren waardoor er dus best gedacht wordt aan een programma dat de kerkruimte als geheel activeert.</t>
  </si>
  <si>
    <t>RESULAAT INVULBLAD</t>
  </si>
  <si>
    <t>v</t>
  </si>
  <si>
    <t>JA</t>
  </si>
  <si>
    <t>MATCH</t>
  </si>
  <si>
    <t>NEE</t>
  </si>
  <si>
    <t>X</t>
  </si>
  <si>
    <t>x</t>
  </si>
  <si>
    <t>AFWIJKING</t>
  </si>
  <si>
    <t>overeenstemming profiel</t>
  </si>
  <si>
    <t xml:space="preserve"> </t>
  </si>
  <si>
    <t>min</t>
  </si>
  <si>
    <t>max</t>
  </si>
  <si>
    <t>in te vullen</t>
  </si>
  <si>
    <t>volgorde match</t>
  </si>
  <si>
    <t>WONEN (S)</t>
  </si>
  <si>
    <t>polyvanlente ruimte met beperkt sanitair, berging, kitchenette,…</t>
  </si>
  <si>
    <t>sportruimte voor kleine sporten zoals tafeltennis, fitness, …</t>
  </si>
  <si>
    <t>turnzaal, trampoline, circusschool, dans, …</t>
  </si>
  <si>
    <t>balsporten basket, volleybal, handbal, …</t>
  </si>
  <si>
    <t>kleine handelszaak</t>
  </si>
  <si>
    <t>grote handelszaak (supermarkt, meubelzaak, kringloopwinkel,…)</t>
  </si>
  <si>
    <t>workshopruimte, beperkt aantal klaslokalen, …</t>
  </si>
  <si>
    <t>meerdere klaslokalen en polyvalente ruimten</t>
  </si>
  <si>
    <t>beperkte kantoorruimte, praktijkruimte, atelierruimte…</t>
  </si>
  <si>
    <t>meerdere kantoren, administratief centrum, bedrijf,…</t>
  </si>
  <si>
    <t>meerdere wooneenheden</t>
  </si>
  <si>
    <t>gewicht</t>
  </si>
  <si>
    <t>COMPATIBILITEIT</t>
  </si>
  <si>
    <t>markthal, overdekte buitenruimte,…</t>
  </si>
  <si>
    <t>UITSTEKEND</t>
  </si>
  <si>
    <t>REDELIJK</t>
  </si>
  <si>
    <t>WEINIG</t>
  </si>
  <si>
    <t>AANZIENLIJK</t>
  </si>
  <si>
    <t>VERHOOGD</t>
  </si>
  <si>
    <t>ACUUT</t>
  </si>
  <si>
    <t>ACHTERGROND</t>
  </si>
  <si>
    <t>uitstekend</t>
  </si>
  <si>
    <t>redelijk</t>
  </si>
  <si>
    <t>weinig</t>
  </si>
  <si>
    <t>aanzienlijk</t>
  </si>
  <si>
    <t>verhoogd</t>
  </si>
  <si>
    <t>acuut</t>
  </si>
  <si>
    <t xml:space="preserve">Zijn er later toegevoegde gebouwdelen die zouden kunnen worden afgebroken? </t>
  </si>
  <si>
    <t>gemiddeld</t>
  </si>
  <si>
    <t>uitzonderlijk</t>
  </si>
  <si>
    <t>GEMIDDELD</t>
  </si>
  <si>
    <t>UITZONDERLIJK</t>
  </si>
  <si>
    <t>SPIRITUEEL GEBRUIK</t>
  </si>
  <si>
    <t>BEGRAAFPLAATS</t>
  </si>
  <si>
    <t>columbarium, begraafplaats van urnen, begroetingsruimte bij kerkhof,…</t>
  </si>
  <si>
    <t>SOCIAAL / DIENSTEN (S)</t>
  </si>
  <si>
    <t xml:space="preserve">SOCIAAL / DIENSTEN (L) </t>
  </si>
  <si>
    <t>GEMEENSCHAPSGEBRUIK / CULTUUR (S)</t>
  </si>
  <si>
    <t>GEMEENSCHAPSGEBRUIK / CULTUUR (L)</t>
  </si>
  <si>
    <t>polyvalente ruimte voor kleine tentoonstellingen, voordrachten, concerten,…</t>
  </si>
  <si>
    <t>polyvalente ruimte met vestaire, loges, backstage, foyer, keuken,…</t>
  </si>
  <si>
    <t>tentoonstellingsruimte/museum/concertzaal met kantoorruimte, archief, loges, stockageruimte,…</t>
  </si>
  <si>
    <t>(OVERDEKTE) ONVERWARMDE RUIMTE</t>
  </si>
  <si>
    <t>WONEN (L)</t>
  </si>
  <si>
    <t>KANTOREN (L)</t>
  </si>
  <si>
    <t>KANTOREN (S)</t>
  </si>
  <si>
    <t>ONDERWIJS (L)</t>
  </si>
  <si>
    <t>ONDERWIJS (M)</t>
  </si>
  <si>
    <t>ONDERWIJS (S)</t>
  </si>
  <si>
    <t>COMMERCIEEL GEBRUIK (L)</t>
  </si>
  <si>
    <t>COMMERCIEEL GEBRUIK (S)</t>
  </si>
  <si>
    <t>SPORT (L)</t>
  </si>
  <si>
    <t>SPORT (M)</t>
  </si>
  <si>
    <t>SPORT (S)</t>
  </si>
  <si>
    <t>S</t>
  </si>
  <si>
    <t>M</t>
  </si>
  <si>
    <t>L</t>
  </si>
  <si>
    <t>kleiner dan</t>
  </si>
  <si>
    <t>groter dan</t>
  </si>
  <si>
    <t>/</t>
  </si>
  <si>
    <t>GROEN</t>
  </si>
  <si>
    <t>tem</t>
  </si>
  <si>
    <t>ORANJE</t>
  </si>
  <si>
    <t>ROOD</t>
  </si>
  <si>
    <t>GROOTTE KERK</t>
  </si>
  <si>
    <t>tonen ?</t>
  </si>
  <si>
    <t>volgens invulblad</t>
  </si>
  <si>
    <t>vertaling</t>
  </si>
  <si>
    <t>aantal obv grootte</t>
  </si>
  <si>
    <t>VERTALING</t>
  </si>
  <si>
    <t>-</t>
  </si>
  <si>
    <t>A</t>
  </si>
  <si>
    <t>B</t>
  </si>
  <si>
    <t>C</t>
  </si>
  <si>
    <t>D</t>
  </si>
  <si>
    <t>E</t>
  </si>
  <si>
    <t>F</t>
  </si>
  <si>
    <t>G</t>
  </si>
  <si>
    <t>H</t>
  </si>
  <si>
    <t>I</t>
  </si>
  <si>
    <t>J</t>
  </si>
  <si>
    <t>K</t>
  </si>
  <si>
    <t>N</t>
  </si>
  <si>
    <t>O</t>
  </si>
  <si>
    <t>P</t>
  </si>
  <si>
    <t>Q</t>
  </si>
  <si>
    <t>R</t>
  </si>
  <si>
    <t>T</t>
  </si>
  <si>
    <t>U</t>
  </si>
  <si>
    <t>V</t>
  </si>
  <si>
    <t>W</t>
  </si>
  <si>
    <t>Y</t>
  </si>
  <si>
    <t>Z</t>
  </si>
  <si>
    <t>(</t>
  </si>
  <si>
    <t>Auteur(s)</t>
  </si>
  <si>
    <t>Contactpersoon</t>
  </si>
  <si>
    <t>Datum</t>
  </si>
  <si>
    <t>Adres</t>
  </si>
  <si>
    <t>Bouwperiode </t>
  </si>
  <si>
    <t>Referentiestijl </t>
  </si>
  <si>
    <t>Eigenaar</t>
  </si>
  <si>
    <t>Kadaster</t>
  </si>
  <si>
    <t>Kerkenbeleidsplan</t>
  </si>
  <si>
    <t xml:space="preserve">Invulblad bestemmingsprofiel </t>
  </si>
  <si>
    <t>Bouwfysische toestand</t>
  </si>
  <si>
    <t>Ruimtelijke potenties</t>
  </si>
  <si>
    <t>Beschrijving programma</t>
  </si>
  <si>
    <t>Verslag Monumentenwacht</t>
  </si>
  <si>
    <t>Erfgoedwaardering</t>
  </si>
  <si>
    <t>Dit betekent dat de ruimere omgeving rond het kerkgebouw functionele, programmatorische of ruimtelijke kansen biedt om te benutten bij een verdere ontwikkeling.</t>
  </si>
  <si>
    <t>liturgie, bezinningsruimte, stille ruimte, luwte plek,…</t>
  </si>
  <si>
    <t>refter, studiezaal, overdekte speelplaats, bewegingsruimte,…</t>
  </si>
  <si>
    <t>1 wooneenheid of meerdere kleine wooneenheden</t>
  </si>
  <si>
    <t>ID van de kerk</t>
  </si>
  <si>
    <t xml:space="preserve">noteer hieronder de ontbrekende gegevens </t>
  </si>
  <si>
    <t>Herbestemmingsprofiel</t>
  </si>
  <si>
    <t>Matchmaking</t>
  </si>
  <si>
    <t xml:space="preserve">Legende: </t>
  </si>
  <si>
    <t>Gemeente</t>
  </si>
  <si>
    <t>Bruto vloeroppervlakte van kerkgebouw (m2)</t>
  </si>
  <si>
    <t>Hoogte middenschip</t>
  </si>
  <si>
    <t>&lt; enkel van toepassing voor (overdekte ruimte)</t>
  </si>
  <si>
    <t>BEPALING VOLGORDE</t>
  </si>
  <si>
    <t xml:space="preserve">GRIJS </t>
  </si>
  <si>
    <t>NVT</t>
  </si>
  <si>
    <t xml:space="preserve">Kan het kerkgebouw op een eenvoudige manier opgedeeld worden in kleinere deelruimtes (bv afscheiden van zijbeuken of koor met een gordijn of lichte wand)? Indien er een berschermd/veelvuldig gebruikt orgel in de kerk aanwezig is, moet het middenschip in zijn geheel bewaard blijven.
</t>
  </si>
  <si>
    <t xml:space="preserve">Blijven de typische eigenschappen van de kerk (groot volume, veel licht, galmende akoestiek, zichtbare assen naar het altaar) behouden of beleefbaar met een bijkomende vaste gesloten en/of transparante wand in de binnenruimte?Indien er een berschermd/veelvuldig gebruikt orgel in de kerk aanwezig is, moet het middenschip in zijn geheel bewaard blijven.
</t>
  </si>
  <si>
    <t xml:space="preserve">Blijven de typische eigenschappen van de kerk (groot volume, veel licht, galmende akoestiek, zichtbare assen naar het altaar) behouden of beleefbaar met een bijkomende vaste box in de binnenruimte?
</t>
  </si>
  <si>
    <t xml:space="preserve">Moet de geïntegreerde interieurafwerking (hoofdaltaar, vaste decoratie, muurschilderingen, sculpturen) behouden blijven? Glasramen vallen hier niet onder.
</t>
  </si>
  <si>
    <t xml:space="preserve">Moeten nagelvaste objecten (altaar, lezenaar, preekstoelen, tabernakel, biechtstoelen, etc.) in het interieur blijven omwille van de ensemblewaarde?
</t>
  </si>
  <si>
    <t xml:space="preserve">Moeten de niet-nagelvaste objecten (beelden, schilderijen, devotie-objecten, etc.) in het gebouw blijven ? In de ruimte blijven omwille van de ensemblewaarde?
</t>
  </si>
  <si>
    <t xml:space="preserve">Kunnen er op eenvoudige manier een nieuwe permanente box, vloer of wand geplaatst worden zonder afbreuk te doen aan de bestaande interieurafwerking? 
</t>
  </si>
  <si>
    <t xml:space="preserve">Bevat de kerk nevenruimtes (sacristie, stooklokaal, bergingen, portaal, ...) die voldoende groot zijn om een kitchenette, vestiaire, onthaal in onder te brengen? (ca. 6m2)
</t>
  </si>
  <si>
    <t xml:space="preserve">Bevat de kerk nevenruimtes (sacristie, stooklokaal, bergingen, portaal, ...) die voldoende groot zijn om een berging in onder te brengen voor stoelen, klaptafels of podiumelementen? (ca. 15m2)
</t>
  </si>
  <si>
    <t xml:space="preserve">Kunnen de kelders of zolders van het kerkgebouw gebruikt worden voor technische installaties? Kunnen buizen voor verwarming en ventilatie een plaats vinden in een (vals) plafond, of de ruimte boven de gewelven?
</t>
  </si>
  <si>
    <t xml:space="preserve">Zijn leveringen te organiseren via een zijdeur, met vlotte toegang tot een bergruimte nabij?
</t>
  </si>
  <si>
    <t xml:space="preserve">Kunnen de vorm, grootte of plaats van raamopeningen worden aangepast?
</t>
  </si>
  <si>
    <t xml:space="preserve">Zijn de glasramen dermate waardevol dat ze (ter plaatse) behouden moeten blijven?
</t>
  </si>
  <si>
    <t xml:space="preserve">Kunnen de vorm, grootte of plaats van de ingangen worden aangepast?
</t>
  </si>
  <si>
    <t xml:space="preserve">Is het mogelijk om de niveauverschillen tussen buiten en binnen, en in het interieur (bv. rond altaarzone), eenvoudig op te lossen? Het hoogteverschil mag hierbij max. 35cm zijn zowel binnen als buiten.
</t>
  </si>
  <si>
    <t xml:space="preserve">Kan bij een toekomstige ontwikkeling een fysieke, ruimtelijke koppeling gemaakt worden met nabijgelegen bestaande parochie-en gemeente-infrastructuur zoals parochiezaal, jeugdlokalen, ontmoetings- of cultureel centrum, bibliotheek, school, kinderopvang, ... etc.?
</t>
  </si>
  <si>
    <t xml:space="preserve">Kan bij een toekomstige ontwikkeling een functionele  koppeling gemaakt worden met nabijgelegen bestaande parochie-en gemeente-infrastructuur zoals parochiezaal, jeugdlokalen, ontmoetings- of cultureel centrum, bibliotheek, school, kinderopvang, ... etc.? 
</t>
  </si>
  <si>
    <t xml:space="preserve">Bezit de kerk(site) een toeristisch potentieel?
</t>
  </si>
  <si>
    <t xml:space="preserve">Bezit de kerk ten aanzien van de omliggende kerken in de gemeente een bijzondere troef?
</t>
  </si>
  <si>
    <r>
      <t>Als resultaat van het collectief invullen wordt er op basis van het bestemmingsprofiel een automatische koppeling gemaakt met</t>
    </r>
    <r>
      <rPr>
        <b/>
        <sz val="14"/>
        <color indexed="36"/>
        <rFont val="Century Gothic"/>
        <family val="1"/>
      </rPr>
      <t xml:space="preserve"> 19 mogelijke programma’s</t>
    </r>
    <r>
      <rPr>
        <b/>
        <sz val="14"/>
        <color indexed="8"/>
        <rFont val="Century Gothic"/>
        <family val="1"/>
      </rPr>
      <t xml:space="preserve">. De programma's staan in alfabetische volgorde en kleuren ahv een groen, oranje of rood bolletje op. Indien bij het programma een wit bolletje verschijnt wil dit zeggen dat er geen match is omwille van schaal van de kerk.  Let op: dit is op basis van de werkessie en vertrekt vanuit de ruimtelijke potenties. Dit zegt niets over lokale wensen, noden, randvoorwaarden of financiële middelen. </t>
    </r>
    <r>
      <rPr>
        <b/>
        <sz val="14"/>
        <color indexed="36"/>
        <rFont val="Century Gothic"/>
        <family val="1"/>
      </rPr>
      <t>De matchmaking is ter inspiratie</t>
    </r>
    <r>
      <rPr>
        <b/>
        <sz val="14"/>
        <color indexed="8"/>
        <rFont val="Century Gothic"/>
        <family val="1"/>
      </rPr>
      <t xml:space="preserve">. Zoek bijhorende </t>
    </r>
    <r>
      <rPr>
        <b/>
        <sz val="14"/>
        <color indexed="36"/>
        <rFont val="Century Gothic"/>
        <family val="1"/>
      </rPr>
      <t xml:space="preserve">referenties </t>
    </r>
    <r>
      <rPr>
        <b/>
        <sz val="14"/>
        <color indexed="8"/>
        <rFont val="Century Gothic"/>
        <family val="1"/>
      </rPr>
      <t xml:space="preserve">op de website www.herbestemmen.be, https://www.parcum.be/nl/herbestemming-kerken en het boek Herscheppen van Team Vlaams Bouwmeester. Downloadbaar: https://www.vlaamsbouwmeester.be/nl/publicaties. </t>
    </r>
  </si>
  <si>
    <t>Naam kerk</t>
  </si>
  <si>
    <t>Architect van alle fases</t>
  </si>
  <si>
    <t>Bescherming statuut</t>
  </si>
  <si>
    <t xml:space="preserve">Blijven de typische eigenschappen van de kerk (groot volume, veel licht, galmende akoestiek, zichtbare assen naar het altaar) behouden of beleefbaar met een bijkomende vaste tussenvloer in de binnenruimte? Is er voldoende hoogte aanwezig om een bijkomende tussenvloer te plaatsen in het schip en/of de zijbeuken? Indien er een berschermd/veelvuldig gebruikt orgel in de kerk aanwezig is, moet het middenschip in zijn geheel bewaard blijven.
</t>
  </si>
  <si>
    <t xml:space="preserve">Kunnen nieuwe nutsleidingen (toevoer &amp; afvoer water, riolering, elektriciteit) in of onder de huidige kerkvloer geslepen of gelegd worden of is dit moeilijk gezien bvb de erfgoedwaarde van de kerkvloer ?
</t>
  </si>
  <si>
    <t>Is het uitbreiden aansluitend tegen de kerk mogelijk met respect voor architecturale homogeniteit van het geheel?</t>
  </si>
  <si>
    <t xml:space="preserve">Is er naast de kerk op de site plaats en/of mogelijkheid om een nieuw gebouw te bouwen? </t>
  </si>
  <si>
    <t xml:space="preserve">Is er ruimte op het eigen perceel rondom de kerk om in te zetten als publieke ruimte ? 
</t>
  </si>
  <si>
    <t xml:space="preserve">Is er reeds publieke ruimte rond of voor het gebouw aanwezig die mee betrokken zou kunnen worden bij een breder gebruik van de kerk (los van het gebruik binnenin de kerk)? </t>
  </si>
  <si>
    <t xml:space="preserve">Kan de kerktoren op een veilige manier toegankelijk gemaakt worden als troef voor toeristisch potentieel of andere doeleinden ? </t>
  </si>
  <si>
    <t xml:space="preserve">Een bestemmingsprofiel bestaat uit 4 onderdelen: de ID van je kerk met basisinfo, de erfgoedwaardering, de bouwfysische toestand en de ruimtelijke potenties. De eerste 3 onderdelen worden voorbereid door de procesbegeleider en gepresenteerd aan de start van de werksessie. Het onderdeel van 'ruimtelijke potenties' wordt collectief ingevuld tijdens de werksessie. In de toolbox, beschikbaar op de website van het agentschap Onroerend Ergoed, vind je een handleiding met instructies bij het invullen van de onderdelen en begeleidende presentatie. </t>
  </si>
  <si>
    <t xml:space="preserve"> Klik hier voor de toolbox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</si>
</sst>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m2&quot;"/>
    <numFmt numFmtId="165" formatCode="0\ &quot;m&quot;"/>
  </numFmts>
  <fonts count="50">
    <font>
      <sz val="12"/>
      <color theme="1"/>
      <name val="ArialMT"/>
      <family val="2"/>
    </font>
    <font>
      <b/>
      <sz val="10"/>
      <name val="Century Gothic"/>
      <family val="1"/>
    </font>
    <font>
      <sz val="10"/>
      <name val="Century Gothic"/>
      <family val="1"/>
    </font>
    <font>
      <b/>
      <sz val="14"/>
      <color indexed="8"/>
      <name val="Century Gothic"/>
      <family val="1"/>
    </font>
    <font>
      <b/>
      <sz val="14"/>
      <color indexed="36"/>
      <name val="Century Gothic"/>
      <family val="1"/>
    </font>
    <font>
      <b/>
      <sz val="36"/>
      <name val="Century Gothic"/>
      <family val="1"/>
    </font>
    <font>
      <sz val="8"/>
      <name val="ArialMT"/>
      <family val="2"/>
    </font>
    <font>
      <sz val="12"/>
      <color theme="1"/>
      <name val="ArialMT"/>
      <family val="2"/>
    </font>
    <font>
      <sz val="10"/>
      <color theme="2" tint="-0.749961851863155"/>
      <name val="Century Gothic"/>
      <family val="1"/>
    </font>
    <font>
      <b/>
      <sz val="10"/>
      <color theme="1"/>
      <name val="Century Gothic"/>
      <family val="1"/>
    </font>
    <font>
      <b/>
      <sz val="10"/>
      <color rgb="FF000000"/>
      <name val="ArialMT"/>
      <family val="2"/>
    </font>
    <font>
      <sz val="12"/>
      <color rgb="FF000000"/>
      <name val="Calibri"/>
      <family val="2"/>
    </font>
    <font>
      <sz val="12"/>
      <color rgb="FF000000"/>
      <name val="ArialMT"/>
      <family val="2"/>
    </font>
    <font>
      <b/>
      <sz val="12"/>
      <color rgb="FF000000"/>
      <name val="ArialMT"/>
    </font>
    <font>
      <b/>
      <sz val="12"/>
      <color theme="1"/>
      <name val="ArialMT"/>
    </font>
    <font>
      <sz val="9"/>
      <color rgb="FF000000"/>
      <name val="ArialMT"/>
      <family val="2"/>
    </font>
    <font>
      <sz val="12"/>
      <color theme="0"/>
      <name val="ArialMT"/>
    </font>
    <font>
      <b/>
      <sz val="12"/>
      <color theme="0"/>
      <name val="ArialMT"/>
    </font>
    <font>
      <sz val="9"/>
      <color theme="0"/>
      <name val="ArialMT"/>
    </font>
    <font>
      <b/>
      <sz val="9"/>
      <color rgb="FF000000"/>
      <name val="ArialMT"/>
    </font>
    <font>
      <b/>
      <sz val="9"/>
      <color theme="0"/>
      <name val="ArialMT"/>
    </font>
    <font>
      <sz val="12"/>
      <color rgb="FFFFFFFF"/>
      <name val="ArialMT"/>
    </font>
    <font>
      <sz val="9"/>
      <color theme="6"/>
      <name val="ArialMT"/>
      <family val="2"/>
    </font>
    <font>
      <sz val="10"/>
      <color theme="1"/>
      <name val="Century Gothic"/>
      <family val="1"/>
    </font>
    <font>
      <sz val="9"/>
      <color theme="1"/>
      <name val="Century Gothic"/>
      <family val="1"/>
    </font>
    <font>
      <b/>
      <sz val="9"/>
      <color theme="1"/>
      <name val="Century Gothic"/>
      <family val="1"/>
    </font>
    <font>
      <b/>
      <sz val="10"/>
      <color rgb="FF000000"/>
      <name val="Century Gothic"/>
      <family val="1"/>
    </font>
    <font>
      <sz val="18"/>
      <color theme="0" tint="-0.249977111117893"/>
      <name val="Century Gothic"/>
      <family val="1"/>
    </font>
    <font>
      <sz val="10"/>
      <color rgb="FF3A3838"/>
      <name val="Century Gothic"/>
      <family val="1"/>
    </font>
    <font>
      <sz val="10"/>
      <color theme="1"/>
      <name val="ArialMT"/>
      <family val="2"/>
    </font>
    <font>
      <b/>
      <sz val="20"/>
      <color rgb="FFB05CBF"/>
      <name val="Garamond"/>
      <family val="1"/>
    </font>
    <font>
      <sz val="12"/>
      <color theme="1"/>
      <name val="Century Gothic"/>
      <family val="1"/>
    </font>
    <font>
      <sz val="9"/>
      <color theme="0" tint="-0.499984740745262"/>
      <name val="Century Gothic"/>
      <family val="1"/>
    </font>
    <font>
      <b/>
      <sz val="12"/>
      <color theme="1"/>
      <name val="Century Gothic"/>
      <family val="1"/>
    </font>
    <font>
      <b/>
      <sz val="10"/>
      <color theme="0"/>
      <name val="Century Gothic"/>
      <family val="1"/>
    </font>
    <font>
      <b/>
      <sz val="9"/>
      <color theme="0" tint="-0.499984740745262"/>
      <name val="Century Gothic"/>
      <family val="1"/>
    </font>
    <font>
      <sz val="10"/>
      <color rgb="FF000000"/>
      <name val="Century Gothic"/>
      <family val="1"/>
    </font>
    <font>
      <b/>
      <sz val="16"/>
      <color theme="1"/>
      <name val="Century Gothic"/>
      <family val="1"/>
    </font>
    <font>
      <b/>
      <sz val="36"/>
      <color theme="1"/>
      <name val="Garamond"/>
      <family val="1"/>
    </font>
    <font>
      <sz val="36"/>
      <color theme="1"/>
      <name val="Century Gothic"/>
      <family val="1"/>
    </font>
    <font>
      <b/>
      <sz val="36"/>
      <color theme="1"/>
      <name val="Century Gothic"/>
      <family val="1"/>
    </font>
    <font>
      <b/>
      <sz val="36"/>
      <color rgb="FFB05CBF"/>
      <name val="Garamond"/>
      <family val="1"/>
    </font>
    <font>
      <b/>
      <sz val="20"/>
      <color theme="1"/>
      <name val="Century Gothic"/>
      <family val="1"/>
    </font>
    <font>
      <b/>
      <sz val="20"/>
      <color rgb="FFFF0000"/>
      <name val="Century Gothic"/>
      <family val="1"/>
    </font>
    <font>
      <b/>
      <sz val="14"/>
      <color theme="1"/>
      <name val="Century Gothic"/>
      <family val="1"/>
    </font>
    <font>
      <sz val="12"/>
      <color rgb="FFFF0000"/>
      <name val="ArialMT"/>
      <family val="2"/>
    </font>
    <font>
      <sz val="10"/>
      <color rgb="FF000000"/>
      <name val="Tahoma"/>
      <family val="2"/>
    </font>
    <font>
      <b/>
      <sz val="10"/>
      <color rgb="FF000000"/>
      <name val="Tahoma"/>
      <family val="2"/>
    </font>
    <font>
      <b/>
      <sz val="20"/>
      <name val="Century Gothic"/>
      <family val="1"/>
    </font>
    <font>
      <u/>
      <sz val="12"/>
      <color theme="10"/>
      <name val="ArialMT"/>
      <family val="2"/>
    </font>
  </fonts>
  <fills count="51">
    <fill>
      <patternFill patternType="none"/>
    </fill>
    <fill>
      <patternFill patternType="gray125"/>
    </fill>
    <fill>
      <patternFill patternType="solid">
        <fgColor rgb="FFEDEDED"/>
      </patternFill>
    </fill>
    <fill>
      <patternFill patternType="solid">
        <fgColor rgb="FFA3BDAE"/>
        <bgColor rgb="FF000000"/>
      </patternFill>
    </fill>
    <fill>
      <patternFill patternType="solid">
        <fgColor rgb="FFF2F2F2"/>
        <bgColor rgb="FF000000"/>
      </patternFill>
    </fill>
    <fill>
      <patternFill patternType="solid">
        <fgColor rgb="FF4F6228"/>
        <bgColor rgb="FF000000"/>
      </patternFill>
    </fill>
    <fill>
      <patternFill patternType="solid">
        <fgColor rgb="FF76933C"/>
        <bgColor rgb="FF000000"/>
      </patternFill>
    </fill>
    <fill>
      <patternFill patternType="solid">
        <fgColor rgb="FFC4D79B"/>
        <bgColor rgb="FF000000"/>
      </patternFill>
    </fill>
    <fill>
      <patternFill patternType="solid">
        <fgColor rgb="FFFFFF00"/>
        <bgColor rgb="FF000000"/>
      </patternFill>
    </fill>
    <fill>
      <patternFill patternType="solid">
        <fgColor rgb="FFF79646"/>
        <bgColor rgb="FF000000"/>
      </patternFill>
    </fill>
    <fill>
      <patternFill patternType="solid">
        <fgColor rgb="FFFF0000"/>
        <bgColor rgb="FF000000"/>
      </patternFill>
    </fill>
    <fill>
      <patternFill patternType="solid">
        <fgColor theme="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4" tint="-0.249977111117893"/>
        <bgColor indexed="64"/>
      </patternFill>
    </fill>
    <fill>
      <patternFill patternType="solid">
        <fgColor theme="4" tint="-0.249977111117893"/>
        <bgColor rgb="FF000000"/>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5" tint="0.39997558519241921"/>
        <bgColor indexed="64"/>
      </patternFill>
    </fill>
    <fill>
      <patternFill patternType="solid">
        <fgColor theme="5" tint="0.39997558519241921"/>
        <bgColor rgb="FF000000"/>
      </patternFill>
    </fill>
    <fill>
      <patternFill patternType="solid">
        <fgColor theme="5" tint="-0.249977111117893"/>
        <bgColor indexed="64"/>
      </patternFill>
    </fill>
    <fill>
      <patternFill patternType="solid">
        <fgColor theme="5" tint="-0.249977111117893"/>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7" tint="-0.249977111117893"/>
        <bgColor indexed="64"/>
      </patternFill>
    </fill>
    <fill>
      <patternFill patternType="solid">
        <fgColor theme="7" tint="-0.249977111117893"/>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rgb="FFD9E1F2"/>
        <bgColor rgb="FF000000"/>
      </patternFill>
    </fill>
    <fill>
      <patternFill patternType="solid">
        <fgColor rgb="FF8497B0"/>
        <bgColor rgb="FF000000"/>
      </patternFill>
    </fill>
    <fill>
      <patternFill patternType="solid">
        <fgColor rgb="FF305496"/>
        <bgColor rgb="FF000000"/>
      </patternFill>
    </fill>
    <fill>
      <patternFill patternType="solid">
        <fgColor rgb="FFF8CBAD"/>
        <bgColor rgb="FF000000"/>
      </patternFill>
    </fill>
    <fill>
      <patternFill patternType="solid">
        <fgColor rgb="FFF4B084"/>
        <bgColor rgb="FF000000"/>
      </patternFill>
    </fill>
    <fill>
      <patternFill patternType="solid">
        <fgColor rgb="FFC65911"/>
        <bgColor rgb="FF000000"/>
      </patternFill>
    </fill>
    <fill>
      <patternFill patternType="solid">
        <fgColor rgb="FFC6E0B4"/>
        <bgColor rgb="FF000000"/>
      </patternFill>
    </fill>
    <fill>
      <patternFill patternType="solid">
        <fgColor rgb="FFFFE699"/>
        <bgColor rgb="FF000000"/>
      </patternFill>
    </fill>
    <fill>
      <patternFill patternType="solid">
        <fgColor rgb="FFBF8F00"/>
        <bgColor rgb="FF000000"/>
      </patternFill>
    </fill>
    <fill>
      <patternFill patternType="solid">
        <fgColor theme="5"/>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bgColor indexed="64"/>
      </patternFill>
    </fill>
    <fill>
      <patternFill patternType="solid">
        <fgColor theme="0" tint="-4.9989318521683403E-2"/>
        <bgColor rgb="FF000000"/>
      </patternFill>
    </fill>
    <fill>
      <patternFill patternType="solid">
        <fgColor theme="0"/>
        <bgColor rgb="FF000000"/>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05DBF"/>
      </left>
      <right style="thin">
        <color rgb="FFB05DBF"/>
      </right>
      <top style="thin">
        <color rgb="FFB05DBF"/>
      </top>
      <bottom style="thin">
        <color rgb="FFB05DBF"/>
      </bottom>
      <diagonal/>
    </border>
    <border>
      <left style="thin">
        <color theme="2" tint="-9.9978637043366805E-2"/>
      </left>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rgb="FFB05DBF"/>
      </left>
      <right style="thin">
        <color rgb="FFB05DBF"/>
      </right>
      <top/>
      <bottom style="thin">
        <color rgb="FFB05DBF"/>
      </bottom>
      <diagonal/>
    </border>
    <border>
      <left/>
      <right/>
      <top/>
      <bottom style="medium">
        <color rgb="FFB05DBF"/>
      </bottom>
      <diagonal/>
    </border>
  </borders>
  <cellStyleXfs count="5">
    <xf numFmtId="0" fontId="0" fillId="0" borderId="0"/>
    <xf numFmtId="9" fontId="7" fillId="0" borderId="0" applyFont="0" applyFill="0" applyBorder="0" applyAlignment="0" applyProtection="0"/>
    <xf numFmtId="0" fontId="8" fillId="2" borderId="35" applyProtection="0">
      <alignment vertical="center"/>
    </xf>
    <xf numFmtId="0" fontId="9" fillId="0" borderId="0" applyNumberFormat="0" applyFill="0" applyBorder="0" applyProtection="0">
      <alignment vertical="center"/>
    </xf>
    <xf numFmtId="0" fontId="49" fillId="0" borderId="0" applyNumberFormat="0" applyFill="0" applyBorder="0" applyAlignment="0" applyProtection="0"/>
  </cellStyleXfs>
  <cellXfs count="419">
    <xf numFmtId="0" fontId="0" fillId="0" borderId="0" xfId="0"/>
    <xf numFmtId="0" fontId="10" fillId="3" borderId="0" xfId="0" applyFont="1" applyFill="1" applyAlignment="1">
      <alignment horizontal="center"/>
    </xf>
    <xf numFmtId="0" fontId="10" fillId="4" borderId="0" xfId="0" applyFont="1" applyFill="1" applyAlignment="1">
      <alignment horizontal="center" textRotation="90"/>
    </xf>
    <xf numFmtId="0" fontId="11" fillId="5" borderId="1" xfId="0" applyFont="1" applyFill="1" applyBorder="1"/>
    <xf numFmtId="0" fontId="11" fillId="6" borderId="2" xfId="0" applyFont="1" applyFill="1" applyBorder="1"/>
    <xf numFmtId="0" fontId="11" fillId="7" borderId="2" xfId="0" applyFont="1" applyFill="1" applyBorder="1"/>
    <xf numFmtId="0" fontId="11" fillId="8" borderId="2" xfId="0" applyFont="1" applyFill="1" applyBorder="1"/>
    <xf numFmtId="0" fontId="11" fillId="9" borderId="2" xfId="0" applyFont="1" applyFill="1" applyBorder="1"/>
    <xf numFmtId="0" fontId="11" fillId="10" borderId="2" xfId="0" applyFont="1" applyFill="1" applyBorder="1"/>
    <xf numFmtId="0" fontId="11" fillId="0" borderId="0" xfId="0" applyFont="1" applyAlignment="1">
      <alignment vertical="top"/>
    </xf>
    <xf numFmtId="0" fontId="11" fillId="0" borderId="0" xfId="0" applyFont="1" applyAlignment="1">
      <alignment horizontal="center" vertical="top"/>
    </xf>
    <xf numFmtId="0" fontId="0" fillId="0" borderId="0" xfId="0" applyAlignment="1">
      <alignment vertical="top"/>
    </xf>
    <xf numFmtId="0" fontId="12" fillId="0" borderId="0" xfId="0" applyFont="1" applyAlignment="1">
      <alignment vertical="top"/>
    </xf>
    <xf numFmtId="0" fontId="11" fillId="0" borderId="3" xfId="0" applyFont="1" applyBorder="1" applyAlignment="1">
      <alignment vertical="top"/>
    </xf>
    <xf numFmtId="0" fontId="11" fillId="0" borderId="4" xfId="0" applyFont="1" applyBorder="1" applyAlignment="1">
      <alignment horizontal="center" vertical="top"/>
    </xf>
    <xf numFmtId="0" fontId="11" fillId="0" borderId="4" xfId="0" applyFont="1" applyBorder="1" applyAlignment="1">
      <alignment vertical="top"/>
    </xf>
    <xf numFmtId="0" fontId="11" fillId="0" borderId="2" xfId="0" applyFont="1" applyBorder="1" applyAlignment="1">
      <alignment vertical="top"/>
    </xf>
    <xf numFmtId="0" fontId="11" fillId="0" borderId="5" xfId="0" applyFont="1" applyBorder="1" applyAlignment="1">
      <alignment vertical="top"/>
    </xf>
    <xf numFmtId="0" fontId="11" fillId="0" borderId="6" xfId="0" applyFont="1" applyBorder="1" applyAlignment="1">
      <alignment vertical="top" wrapText="1"/>
    </xf>
    <xf numFmtId="0" fontId="11" fillId="0" borderId="7" xfId="0" applyFont="1" applyBorder="1" applyAlignment="1">
      <alignment vertical="top"/>
    </xf>
    <xf numFmtId="0" fontId="11" fillId="0" borderId="8" xfId="0" applyFont="1" applyBorder="1" applyAlignment="1">
      <alignment horizontal="center" vertical="top"/>
    </xf>
    <xf numFmtId="0" fontId="11" fillId="0" borderId="8" xfId="0" applyFont="1" applyBorder="1" applyAlignment="1">
      <alignment vertical="top"/>
    </xf>
    <xf numFmtId="0" fontId="11" fillId="0" borderId="9" xfId="0" applyFont="1" applyBorder="1" applyAlignment="1">
      <alignment vertical="top" wrapText="1"/>
    </xf>
    <xf numFmtId="0" fontId="11" fillId="0" borderId="0" xfId="0" applyFont="1" applyAlignment="1">
      <alignment vertical="top" wrapText="1"/>
    </xf>
    <xf numFmtId="0" fontId="0" fillId="0" borderId="0" xfId="0" applyAlignment="1">
      <alignment horizontal="center" vertical="top"/>
    </xf>
    <xf numFmtId="0" fontId="11" fillId="11" borderId="0" xfId="0" applyFont="1" applyFill="1" applyAlignment="1">
      <alignment vertical="top"/>
    </xf>
    <xf numFmtId="0" fontId="11" fillId="11" borderId="0" xfId="0" applyFont="1" applyFill="1" applyAlignment="1">
      <alignment horizontal="center" vertical="top"/>
    </xf>
    <xf numFmtId="0" fontId="0" fillId="0" borderId="1" xfId="0" applyBorder="1"/>
    <xf numFmtId="0" fontId="0" fillId="12" borderId="10" xfId="0" applyFill="1" applyBorder="1" applyAlignment="1">
      <alignment horizontal="center"/>
    </xf>
    <xf numFmtId="0" fontId="0" fillId="12" borderId="11" xfId="0" applyFill="1" applyBorder="1" applyAlignment="1">
      <alignment horizontal="center"/>
    </xf>
    <xf numFmtId="0" fontId="0" fillId="12" borderId="1" xfId="0" applyFill="1" applyBorder="1" applyAlignment="1">
      <alignment horizontal="center"/>
    </xf>
    <xf numFmtId="0" fontId="0" fillId="12" borderId="7" xfId="0" applyFill="1" applyBorder="1" applyAlignment="1">
      <alignment horizontal="center"/>
    </xf>
    <xf numFmtId="0" fontId="12" fillId="4" borderId="1" xfId="0" applyFont="1" applyFill="1" applyBorder="1"/>
    <xf numFmtId="0" fontId="0" fillId="12" borderId="0" xfId="0" applyFill="1"/>
    <xf numFmtId="0" fontId="0" fillId="12" borderId="5" xfId="0" applyFill="1" applyBorder="1" applyAlignment="1">
      <alignment horizontal="center"/>
    </xf>
    <xf numFmtId="0" fontId="12" fillId="4" borderId="10" xfId="0" applyFont="1" applyFill="1" applyBorder="1" applyAlignment="1">
      <alignment horizontal="center"/>
    </xf>
    <xf numFmtId="0" fontId="12" fillId="4" borderId="11" xfId="0" applyFont="1" applyFill="1" applyBorder="1" applyAlignment="1">
      <alignment horizontal="center"/>
    </xf>
    <xf numFmtId="0" fontId="12" fillId="4" borderId="0" xfId="0" applyFont="1" applyFill="1" applyAlignment="1">
      <alignment horizontal="center"/>
    </xf>
    <xf numFmtId="0" fontId="0" fillId="0" borderId="0" xfId="0" applyAlignment="1">
      <alignment vertical="center"/>
    </xf>
    <xf numFmtId="0" fontId="0" fillId="13" borderId="0" xfId="0" applyFill="1" applyAlignment="1">
      <alignment vertical="center"/>
    </xf>
    <xf numFmtId="0" fontId="0" fillId="13" borderId="1" xfId="0" applyFill="1" applyBorder="1" applyAlignment="1">
      <alignment vertical="center"/>
    </xf>
    <xf numFmtId="0" fontId="13" fillId="13" borderId="1" xfId="0" applyFont="1" applyFill="1" applyBorder="1" applyAlignment="1">
      <alignment horizontal="center" vertical="center"/>
    </xf>
    <xf numFmtId="0" fontId="14" fillId="13" borderId="3" xfId="0" applyFont="1" applyFill="1" applyBorder="1" applyAlignment="1">
      <alignment horizontal="center" vertical="center"/>
    </xf>
    <xf numFmtId="0" fontId="14" fillId="13" borderId="1" xfId="0" applyFont="1" applyFill="1" applyBorder="1" applyAlignment="1">
      <alignment horizontal="center" vertical="center"/>
    </xf>
    <xf numFmtId="0" fontId="15" fillId="14" borderId="1"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0" xfId="0" applyFont="1" applyFill="1" applyAlignment="1">
      <alignment horizontal="center" vertical="center" wrapText="1"/>
    </xf>
    <xf numFmtId="0" fontId="0" fillId="13" borderId="1" xfId="0" applyFill="1" applyBorder="1" applyAlignment="1">
      <alignment horizontal="center" vertical="center"/>
    </xf>
    <xf numFmtId="0" fontId="0" fillId="15" borderId="0" xfId="0" applyFill="1" applyAlignment="1">
      <alignment vertical="center"/>
    </xf>
    <xf numFmtId="0" fontId="0" fillId="15" borderId="1" xfId="0" applyFill="1" applyBorder="1" applyAlignment="1">
      <alignment vertical="center"/>
    </xf>
    <xf numFmtId="0" fontId="13" fillId="15" borderId="1"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1" xfId="0" applyFont="1" applyFill="1" applyBorder="1" applyAlignment="1">
      <alignment horizontal="center" vertical="center"/>
    </xf>
    <xf numFmtId="0" fontId="15" fillId="16" borderId="1"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0" xfId="0" applyFont="1" applyFill="1" applyAlignment="1">
      <alignment horizontal="center" vertical="center" wrapText="1"/>
    </xf>
    <xf numFmtId="0" fontId="0" fillId="15" borderId="1" xfId="0" applyFill="1" applyBorder="1" applyAlignment="1">
      <alignment horizontal="center" vertical="center"/>
    </xf>
    <xf numFmtId="0" fontId="16" fillId="17" borderId="0" xfId="0" applyFont="1" applyFill="1" applyAlignment="1">
      <alignment vertical="center"/>
    </xf>
    <xf numFmtId="0" fontId="16" fillId="17" borderId="1" xfId="0" applyFont="1" applyFill="1" applyBorder="1" applyAlignment="1">
      <alignment vertical="center"/>
    </xf>
    <xf numFmtId="0" fontId="17" fillId="17" borderId="1" xfId="0" applyFont="1" applyFill="1" applyBorder="1" applyAlignment="1">
      <alignment horizontal="center" vertical="center"/>
    </xf>
    <xf numFmtId="0" fontId="17" fillId="17" borderId="3" xfId="0" applyFont="1" applyFill="1" applyBorder="1" applyAlignment="1">
      <alignment horizontal="center" vertical="center"/>
    </xf>
    <xf numFmtId="0" fontId="18" fillId="18" borderId="1"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8" fillId="18" borderId="0" xfId="0" applyFont="1" applyFill="1" applyAlignment="1">
      <alignment horizontal="center" vertical="center" wrapText="1"/>
    </xf>
    <xf numFmtId="0" fontId="16" fillId="17" borderId="1" xfId="0" applyFont="1" applyFill="1" applyBorder="1" applyAlignment="1">
      <alignment horizontal="center" vertical="center"/>
    </xf>
    <xf numFmtId="0" fontId="0" fillId="19" borderId="0" xfId="0" applyFill="1" applyAlignment="1">
      <alignment vertical="center"/>
    </xf>
    <xf numFmtId="0" fontId="0" fillId="19" borderId="1" xfId="0" applyFill="1" applyBorder="1" applyAlignment="1">
      <alignment vertical="center"/>
    </xf>
    <xf numFmtId="0" fontId="13" fillId="19" borderId="1" xfId="0" applyFont="1" applyFill="1" applyBorder="1" applyAlignment="1">
      <alignment horizontal="center" vertical="center"/>
    </xf>
    <xf numFmtId="0" fontId="14" fillId="19" borderId="3" xfId="0" applyFont="1" applyFill="1" applyBorder="1" applyAlignment="1">
      <alignment horizontal="center" vertical="center"/>
    </xf>
    <xf numFmtId="0" fontId="14" fillId="19" borderId="1" xfId="0" applyFont="1" applyFill="1" applyBorder="1" applyAlignment="1">
      <alignment horizontal="center" vertical="center"/>
    </xf>
    <xf numFmtId="0" fontId="15" fillId="20" borderId="1"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0" xfId="0" applyFont="1" applyFill="1" applyAlignment="1">
      <alignment horizontal="center" vertical="center" wrapText="1"/>
    </xf>
    <xf numFmtId="0" fontId="0" fillId="19" borderId="1" xfId="0" applyFill="1" applyBorder="1" applyAlignment="1">
      <alignment horizontal="center" vertical="center"/>
    </xf>
    <xf numFmtId="0" fontId="0" fillId="21" borderId="0" xfId="0" applyFill="1" applyAlignment="1">
      <alignment vertical="center"/>
    </xf>
    <xf numFmtId="0" fontId="0" fillId="21" borderId="1" xfId="0" applyFill="1" applyBorder="1" applyAlignment="1">
      <alignment vertical="center"/>
    </xf>
    <xf numFmtId="0" fontId="13" fillId="21" borderId="1" xfId="0" applyFont="1" applyFill="1" applyBorder="1" applyAlignment="1">
      <alignment horizontal="center" vertical="center"/>
    </xf>
    <xf numFmtId="0" fontId="14" fillId="21" borderId="3" xfId="0" applyFont="1" applyFill="1" applyBorder="1" applyAlignment="1">
      <alignment horizontal="center" vertical="center"/>
    </xf>
    <xf numFmtId="0" fontId="14" fillId="21" borderId="1" xfId="0" applyFont="1" applyFill="1" applyBorder="1" applyAlignment="1">
      <alignment horizontal="center" vertical="center"/>
    </xf>
    <xf numFmtId="0" fontId="15" fillId="22" borderId="1" xfId="0" applyFont="1" applyFill="1" applyBorder="1" applyAlignment="1">
      <alignment horizontal="center" vertical="center" wrapText="1"/>
    </xf>
    <xf numFmtId="0" fontId="15" fillId="22" borderId="2" xfId="0" applyFont="1" applyFill="1" applyBorder="1" applyAlignment="1">
      <alignment horizontal="center" vertical="center" wrapText="1"/>
    </xf>
    <xf numFmtId="0" fontId="15" fillId="22" borderId="0" xfId="0" applyFont="1" applyFill="1" applyAlignment="1">
      <alignment horizontal="center" vertical="center" wrapText="1"/>
    </xf>
    <xf numFmtId="0" fontId="0" fillId="21" borderId="1" xfId="0" applyFill="1" applyBorder="1" applyAlignment="1">
      <alignment horizontal="center" vertical="center"/>
    </xf>
    <xf numFmtId="0" fontId="0" fillId="23" borderId="0" xfId="0" applyFill="1" applyAlignment="1">
      <alignment vertical="center"/>
    </xf>
    <xf numFmtId="0" fontId="0" fillId="23" borderId="1" xfId="0" applyFill="1" applyBorder="1" applyAlignment="1">
      <alignment vertical="center"/>
    </xf>
    <xf numFmtId="0" fontId="13" fillId="23" borderId="1" xfId="0" applyFont="1" applyFill="1" applyBorder="1" applyAlignment="1">
      <alignment horizontal="center" vertical="center"/>
    </xf>
    <xf numFmtId="0" fontId="14" fillId="23" borderId="3" xfId="0" applyFont="1" applyFill="1" applyBorder="1" applyAlignment="1">
      <alignment horizontal="center" vertical="center"/>
    </xf>
    <xf numFmtId="0" fontId="14" fillId="23" borderId="1" xfId="0" applyFont="1" applyFill="1" applyBorder="1" applyAlignment="1">
      <alignment horizontal="center" vertical="center"/>
    </xf>
    <xf numFmtId="0" fontId="15" fillId="24" borderId="1" xfId="0" applyFont="1" applyFill="1" applyBorder="1" applyAlignment="1">
      <alignment horizontal="center" vertical="center" wrapText="1"/>
    </xf>
    <xf numFmtId="0" fontId="15" fillId="24" borderId="2" xfId="0" applyFont="1" applyFill="1" applyBorder="1" applyAlignment="1">
      <alignment horizontal="center" vertical="center" wrapText="1"/>
    </xf>
    <xf numFmtId="0" fontId="15" fillId="24" borderId="0" xfId="0" applyFont="1" applyFill="1" applyAlignment="1">
      <alignment horizontal="center" vertical="center" wrapText="1"/>
    </xf>
    <xf numFmtId="0" fontId="0" fillId="23" borderId="1" xfId="0" applyFill="1" applyBorder="1" applyAlignment="1">
      <alignment horizontal="center" vertical="center"/>
    </xf>
    <xf numFmtId="0" fontId="0" fillId="25" borderId="0" xfId="0" applyFill="1" applyAlignment="1">
      <alignment vertical="center"/>
    </xf>
    <xf numFmtId="0" fontId="0" fillId="25" borderId="1" xfId="0" applyFill="1" applyBorder="1" applyAlignment="1">
      <alignment vertical="center"/>
    </xf>
    <xf numFmtId="0" fontId="13" fillId="25" borderId="1" xfId="0" applyFont="1" applyFill="1" applyBorder="1" applyAlignment="1">
      <alignment horizontal="center" vertical="center"/>
    </xf>
    <xf numFmtId="0" fontId="14" fillId="25" borderId="3" xfId="0" applyFont="1" applyFill="1" applyBorder="1" applyAlignment="1">
      <alignment horizontal="center" vertical="center"/>
    </xf>
    <xf numFmtId="0" fontId="14" fillId="25" borderId="1" xfId="0" applyFont="1" applyFill="1" applyBorder="1" applyAlignment="1">
      <alignment horizontal="center" vertical="center"/>
    </xf>
    <xf numFmtId="0" fontId="15" fillId="26" borderId="1" xfId="0" applyFont="1" applyFill="1" applyBorder="1" applyAlignment="1">
      <alignment horizontal="center" vertical="center" wrapText="1"/>
    </xf>
    <xf numFmtId="0" fontId="15" fillId="26" borderId="2" xfId="0" applyFont="1" applyFill="1" applyBorder="1" applyAlignment="1">
      <alignment horizontal="center" vertical="center" wrapText="1"/>
    </xf>
    <xf numFmtId="0" fontId="15" fillId="26" borderId="0" xfId="0" applyFont="1" applyFill="1" applyAlignment="1">
      <alignment horizontal="center" vertical="center" wrapText="1"/>
    </xf>
    <xf numFmtId="0" fontId="0" fillId="25" borderId="1" xfId="0" applyFill="1" applyBorder="1" applyAlignment="1">
      <alignment horizontal="center" vertical="center"/>
    </xf>
    <xf numFmtId="0" fontId="0" fillId="27" borderId="0" xfId="0" applyFill="1" applyAlignment="1">
      <alignment vertical="center"/>
    </xf>
    <xf numFmtId="0" fontId="0" fillId="27" borderId="1" xfId="0" applyFill="1" applyBorder="1" applyAlignment="1">
      <alignment vertical="center"/>
    </xf>
    <xf numFmtId="0" fontId="13" fillId="27" borderId="1" xfId="0" applyFont="1" applyFill="1" applyBorder="1" applyAlignment="1">
      <alignment horizontal="center" vertical="center"/>
    </xf>
    <xf numFmtId="0" fontId="14" fillId="27" borderId="3" xfId="0" applyFont="1" applyFill="1" applyBorder="1" applyAlignment="1">
      <alignment horizontal="center" vertical="center"/>
    </xf>
    <xf numFmtId="0" fontId="14" fillId="27" borderId="1" xfId="0" applyFont="1" applyFill="1" applyBorder="1" applyAlignment="1">
      <alignment horizontal="center" vertical="center"/>
    </xf>
    <xf numFmtId="0" fontId="15" fillId="28" borderId="1" xfId="0" applyFont="1" applyFill="1" applyBorder="1" applyAlignment="1">
      <alignment horizontal="center" vertical="center" wrapText="1"/>
    </xf>
    <xf numFmtId="0" fontId="15" fillId="28" borderId="2" xfId="0" applyFont="1" applyFill="1" applyBorder="1" applyAlignment="1">
      <alignment horizontal="center" vertical="center" wrapText="1"/>
    </xf>
    <xf numFmtId="0" fontId="15" fillId="28" borderId="0" xfId="0" applyFont="1" applyFill="1" applyAlignment="1">
      <alignment horizontal="center" vertical="center" wrapText="1"/>
    </xf>
    <xf numFmtId="0" fontId="0" fillId="27" borderId="1" xfId="0" applyFill="1" applyBorder="1" applyAlignment="1">
      <alignment horizontal="center" vertical="center"/>
    </xf>
    <xf numFmtId="0" fontId="12" fillId="4" borderId="12" xfId="0" applyFont="1" applyFill="1" applyBorder="1" applyAlignment="1">
      <alignment horizontal="center"/>
    </xf>
    <xf numFmtId="0" fontId="14" fillId="0" borderId="0" xfId="0" applyFont="1"/>
    <xf numFmtId="0" fontId="19" fillId="14" borderId="0" xfId="0" applyFont="1" applyFill="1" applyAlignment="1">
      <alignment horizontal="center" vertical="center" wrapText="1"/>
    </xf>
    <xf numFmtId="0" fontId="13" fillId="4" borderId="0" xfId="0" applyFont="1" applyFill="1" applyAlignment="1">
      <alignment horizontal="center"/>
    </xf>
    <xf numFmtId="0" fontId="14" fillId="12" borderId="0" xfId="0" applyFont="1" applyFill="1"/>
    <xf numFmtId="0" fontId="19" fillId="16" borderId="0" xfId="0" applyFont="1" applyFill="1" applyAlignment="1">
      <alignment horizontal="center" vertical="center" wrapText="1"/>
    </xf>
    <xf numFmtId="0" fontId="20" fillId="18" borderId="0" xfId="0" applyFont="1" applyFill="1" applyAlignment="1">
      <alignment horizontal="center" vertical="center" wrapText="1"/>
    </xf>
    <xf numFmtId="0" fontId="19" fillId="20" borderId="0" xfId="0" applyFont="1" applyFill="1" applyAlignment="1">
      <alignment horizontal="center" vertical="center" wrapText="1"/>
    </xf>
    <xf numFmtId="0" fontId="19" fillId="22" borderId="0" xfId="0" applyFont="1" applyFill="1" applyAlignment="1">
      <alignment horizontal="center" vertical="center" wrapText="1"/>
    </xf>
    <xf numFmtId="0" fontId="19" fillId="24" borderId="0" xfId="0" applyFont="1" applyFill="1" applyAlignment="1">
      <alignment horizontal="center" vertical="center" wrapText="1"/>
    </xf>
    <xf numFmtId="0" fontId="19" fillId="26" borderId="0" xfId="0" applyFont="1" applyFill="1" applyAlignment="1">
      <alignment horizontal="center" vertical="center" wrapText="1"/>
    </xf>
    <xf numFmtId="0" fontId="19" fillId="28" borderId="0" xfId="0" applyFont="1" applyFill="1" applyAlignment="1">
      <alignment horizontal="center" vertical="center" wrapText="1"/>
    </xf>
    <xf numFmtId="0" fontId="14" fillId="0" borderId="1" xfId="0" applyFont="1" applyBorder="1" applyAlignment="1">
      <alignment horizontal="center"/>
    </xf>
    <xf numFmtId="0" fontId="0" fillId="29" borderId="0" xfId="0" applyFill="1" applyAlignment="1">
      <alignment vertical="center"/>
    </xf>
    <xf numFmtId="0" fontId="0" fillId="29" borderId="1" xfId="0" applyFill="1" applyBorder="1" applyAlignment="1">
      <alignment vertical="center"/>
    </xf>
    <xf numFmtId="0" fontId="13" fillId="29" borderId="1" xfId="0" applyFont="1" applyFill="1" applyBorder="1" applyAlignment="1">
      <alignment horizontal="center" vertical="center"/>
    </xf>
    <xf numFmtId="0" fontId="14" fillId="29" borderId="3" xfId="0" applyFont="1" applyFill="1" applyBorder="1" applyAlignment="1">
      <alignment horizontal="center" vertical="center"/>
    </xf>
    <xf numFmtId="0" fontId="14" fillId="29" borderId="1" xfId="0" applyFont="1" applyFill="1" applyBorder="1" applyAlignment="1">
      <alignment horizontal="center" vertical="center"/>
    </xf>
    <xf numFmtId="0" fontId="15" fillId="30" borderId="1" xfId="0" applyFont="1" applyFill="1" applyBorder="1" applyAlignment="1">
      <alignment horizontal="center" vertical="center" wrapText="1"/>
    </xf>
    <xf numFmtId="0" fontId="15" fillId="30" borderId="2" xfId="0" applyFont="1" applyFill="1" applyBorder="1" applyAlignment="1">
      <alignment horizontal="center" vertical="center" wrapText="1"/>
    </xf>
    <xf numFmtId="0" fontId="19" fillId="30" borderId="0" xfId="0" applyFont="1" applyFill="1" applyAlignment="1">
      <alignment horizontal="center" vertical="center" wrapText="1"/>
    </xf>
    <xf numFmtId="0" fontId="15" fillId="30" borderId="0" xfId="0" applyFont="1" applyFill="1" applyAlignment="1">
      <alignment horizontal="center" vertical="center" wrapText="1"/>
    </xf>
    <xf numFmtId="0" fontId="0" fillId="29" borderId="1" xfId="0" applyFill="1" applyBorder="1" applyAlignment="1">
      <alignment horizontal="center" vertical="center"/>
    </xf>
    <xf numFmtId="0" fontId="0" fillId="11" borderId="0" xfId="0" applyFill="1" applyAlignment="1">
      <alignment vertical="top"/>
    </xf>
    <xf numFmtId="0" fontId="0" fillId="11" borderId="0" xfId="0" applyFill="1" applyAlignment="1">
      <alignment horizontal="center" vertical="top"/>
    </xf>
    <xf numFmtId="0" fontId="0" fillId="0" borderId="36" xfId="0" applyBorder="1" applyAlignment="1">
      <alignment vertical="top"/>
    </xf>
    <xf numFmtId="0" fontId="0" fillId="0" borderId="37"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3" xfId="0" applyBorder="1"/>
    <xf numFmtId="0" fontId="0" fillId="0" borderId="4" xfId="0" applyBorder="1"/>
    <xf numFmtId="0" fontId="0" fillId="0" borderId="2" xfId="0" applyBorder="1"/>
    <xf numFmtId="0" fontId="0" fillId="0" borderId="0" xfId="0" applyAlignment="1">
      <alignment horizontal="center"/>
    </xf>
    <xf numFmtId="0" fontId="12" fillId="31" borderId="5" xfId="0" applyFont="1" applyFill="1" applyBorder="1" applyAlignment="1">
      <alignment vertical="center"/>
    </xf>
    <xf numFmtId="0" fontId="12" fillId="32" borderId="5" xfId="0" applyFont="1" applyFill="1" applyBorder="1" applyAlignment="1">
      <alignment vertical="center"/>
    </xf>
    <xf numFmtId="0" fontId="21" fillId="33" borderId="5" xfId="0" applyFont="1" applyFill="1" applyBorder="1" applyAlignment="1">
      <alignment vertical="center"/>
    </xf>
    <xf numFmtId="0" fontId="12" fillId="34" borderId="5" xfId="0" applyFont="1" applyFill="1" applyBorder="1" applyAlignment="1">
      <alignment vertical="center"/>
    </xf>
    <xf numFmtId="0" fontId="12" fillId="35" borderId="5" xfId="0" applyFont="1" applyFill="1" applyBorder="1" applyAlignment="1">
      <alignment vertical="center"/>
    </xf>
    <xf numFmtId="0" fontId="12" fillId="36" borderId="5" xfId="0" applyFont="1" applyFill="1" applyBorder="1" applyAlignment="1">
      <alignment vertical="center"/>
    </xf>
    <xf numFmtId="0" fontId="12" fillId="37" borderId="5" xfId="0" applyFont="1" applyFill="1" applyBorder="1" applyAlignment="1">
      <alignment vertical="center"/>
    </xf>
    <xf numFmtId="0" fontId="12" fillId="38" borderId="5" xfId="0" applyFont="1" applyFill="1" applyBorder="1" applyAlignment="1">
      <alignment vertical="center"/>
    </xf>
    <xf numFmtId="0" fontId="12" fillId="39" borderId="7" xfId="0" applyFont="1" applyFill="1" applyBorder="1" applyAlignment="1">
      <alignment vertical="center"/>
    </xf>
    <xf numFmtId="0" fontId="12" fillId="31" borderId="5" xfId="0" applyFont="1" applyFill="1" applyBorder="1" applyAlignment="1">
      <alignment horizontal="center" vertical="center"/>
    </xf>
    <xf numFmtId="0" fontId="12" fillId="32" borderId="5" xfId="0" applyFont="1" applyFill="1" applyBorder="1" applyAlignment="1">
      <alignment horizontal="center" vertical="center"/>
    </xf>
    <xf numFmtId="0" fontId="21" fillId="33" borderId="5" xfId="0" applyFont="1" applyFill="1" applyBorder="1" applyAlignment="1">
      <alignment horizontal="center" vertical="center"/>
    </xf>
    <xf numFmtId="0" fontId="12" fillId="34" borderId="5" xfId="0" applyFont="1" applyFill="1" applyBorder="1" applyAlignment="1">
      <alignment horizontal="center" vertical="center"/>
    </xf>
    <xf numFmtId="0" fontId="12" fillId="35" borderId="5" xfId="0" applyFont="1" applyFill="1" applyBorder="1" applyAlignment="1">
      <alignment horizontal="center" vertical="center"/>
    </xf>
    <xf numFmtId="0" fontId="12" fillId="36" borderId="5" xfId="0" applyFont="1" applyFill="1" applyBorder="1" applyAlignment="1">
      <alignment horizontal="center" vertical="center"/>
    </xf>
    <xf numFmtId="0" fontId="12" fillId="37" borderId="5" xfId="0" applyFont="1" applyFill="1" applyBorder="1" applyAlignment="1">
      <alignment horizontal="center" vertical="center"/>
    </xf>
    <xf numFmtId="0" fontId="12" fillId="38" borderId="5" xfId="0" applyFont="1" applyFill="1" applyBorder="1" applyAlignment="1">
      <alignment horizontal="center" vertical="center"/>
    </xf>
    <xf numFmtId="0" fontId="12" fillId="31" borderId="13" xfId="0" applyFont="1" applyFill="1" applyBorder="1" applyAlignment="1">
      <alignment horizontal="center" vertical="center"/>
    </xf>
    <xf numFmtId="0" fontId="12" fillId="31" borderId="14" xfId="0" applyFont="1" applyFill="1" applyBorder="1" applyAlignment="1">
      <alignment horizontal="center" vertical="center"/>
    </xf>
    <xf numFmtId="0" fontId="12" fillId="32" borderId="13" xfId="0" applyFont="1" applyFill="1" applyBorder="1" applyAlignment="1">
      <alignment horizontal="center" vertical="center"/>
    </xf>
    <xf numFmtId="0" fontId="12" fillId="32" borderId="14"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4" xfId="0" applyFont="1" applyFill="1" applyBorder="1" applyAlignment="1">
      <alignment horizontal="center" vertical="center"/>
    </xf>
    <xf numFmtId="0" fontId="12" fillId="34" borderId="13" xfId="0" applyFont="1" applyFill="1" applyBorder="1" applyAlignment="1">
      <alignment horizontal="center" vertical="center"/>
    </xf>
    <xf numFmtId="0" fontId="12" fillId="34" borderId="14" xfId="0" applyFont="1" applyFill="1" applyBorder="1" applyAlignment="1">
      <alignment horizontal="center" vertical="center"/>
    </xf>
    <xf numFmtId="0" fontId="12" fillId="35" borderId="13" xfId="0" applyFont="1" applyFill="1" applyBorder="1" applyAlignment="1">
      <alignment horizontal="center" vertical="center"/>
    </xf>
    <xf numFmtId="0" fontId="12" fillId="35" borderId="14" xfId="0" applyFont="1" applyFill="1" applyBorder="1" applyAlignment="1">
      <alignment horizontal="center" vertical="center"/>
    </xf>
    <xf numFmtId="0" fontId="12" fillId="36" borderId="13" xfId="0" applyFont="1" applyFill="1" applyBorder="1" applyAlignment="1">
      <alignment horizontal="center" vertical="center"/>
    </xf>
    <xf numFmtId="0" fontId="12" fillId="36" borderId="14" xfId="0" applyFont="1" applyFill="1" applyBorder="1" applyAlignment="1">
      <alignment horizontal="center" vertical="center"/>
    </xf>
    <xf numFmtId="0" fontId="12" fillId="37" borderId="13" xfId="0" applyFont="1" applyFill="1" applyBorder="1" applyAlignment="1">
      <alignment horizontal="center" vertical="center"/>
    </xf>
    <xf numFmtId="0" fontId="12" fillId="37" borderId="14" xfId="0" applyFont="1" applyFill="1" applyBorder="1" applyAlignment="1">
      <alignment horizontal="center" vertical="center"/>
    </xf>
    <xf numFmtId="0" fontId="12" fillId="38" borderId="13" xfId="0" applyFont="1" applyFill="1" applyBorder="1" applyAlignment="1">
      <alignment horizontal="center" vertical="center"/>
    </xf>
    <xf numFmtId="0" fontId="12" fillId="38" borderId="14" xfId="0" applyFont="1" applyFill="1" applyBorder="1" applyAlignment="1">
      <alignment horizontal="center" vertical="center"/>
    </xf>
    <xf numFmtId="0" fontId="12" fillId="39" borderId="15" xfId="0" applyFont="1" applyFill="1" applyBorder="1" applyAlignment="1">
      <alignment horizontal="center" vertical="center"/>
    </xf>
    <xf numFmtId="0" fontId="12" fillId="39" borderId="16" xfId="0" applyFont="1" applyFill="1" applyBorder="1" applyAlignment="1">
      <alignment horizontal="center" vertical="center"/>
    </xf>
    <xf numFmtId="0" fontId="12" fillId="39" borderId="17" xfId="0" applyFont="1" applyFill="1" applyBorder="1" applyAlignment="1">
      <alignment horizontal="center" vertical="center"/>
    </xf>
    <xf numFmtId="0" fontId="12" fillId="31" borderId="18" xfId="0" applyFont="1" applyFill="1" applyBorder="1" applyAlignment="1">
      <alignment horizontal="center" vertical="center"/>
    </xf>
    <xf numFmtId="0" fontId="12" fillId="32" borderId="18" xfId="0" applyFont="1" applyFill="1" applyBorder="1" applyAlignment="1">
      <alignment horizontal="center" vertical="center"/>
    </xf>
    <xf numFmtId="0" fontId="21" fillId="33" borderId="18" xfId="0" applyFont="1" applyFill="1" applyBorder="1" applyAlignment="1">
      <alignment horizontal="center" vertical="center"/>
    </xf>
    <xf numFmtId="0" fontId="12" fillId="34" borderId="18" xfId="0" applyFont="1" applyFill="1" applyBorder="1" applyAlignment="1">
      <alignment horizontal="center" vertical="center"/>
    </xf>
    <xf numFmtId="0" fontId="12" fillId="35" borderId="18" xfId="0" applyFont="1" applyFill="1" applyBorder="1" applyAlignment="1">
      <alignment horizontal="center" vertical="center"/>
    </xf>
    <xf numFmtId="0" fontId="12" fillId="36" borderId="18" xfId="0" applyFont="1" applyFill="1" applyBorder="1" applyAlignment="1">
      <alignment horizontal="center" vertical="center"/>
    </xf>
    <xf numFmtId="0" fontId="12" fillId="37" borderId="18" xfId="0" applyFont="1" applyFill="1" applyBorder="1" applyAlignment="1">
      <alignment horizontal="center" vertical="center"/>
    </xf>
    <xf numFmtId="0" fontId="12" fillId="38" borderId="18" xfId="0" applyFont="1" applyFill="1" applyBorder="1" applyAlignment="1">
      <alignment horizontal="center" vertical="center"/>
    </xf>
    <xf numFmtId="0" fontId="12" fillId="39" borderId="19" xfId="0" applyFont="1" applyFill="1" applyBorder="1" applyAlignment="1">
      <alignment horizontal="center" vertical="center"/>
    </xf>
    <xf numFmtId="0" fontId="0" fillId="0" borderId="20" xfId="0" applyBorder="1" applyAlignment="1">
      <alignment horizontal="center"/>
    </xf>
    <xf numFmtId="0" fontId="0" fillId="0" borderId="18" xfId="0"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12" borderId="25" xfId="0" applyFill="1" applyBorder="1"/>
    <xf numFmtId="0" fontId="0" fillId="12" borderId="26" xfId="0" applyFill="1" applyBorder="1"/>
    <xf numFmtId="0" fontId="0" fillId="12" borderId="27" xfId="0" applyFill="1" applyBorder="1"/>
    <xf numFmtId="0" fontId="0" fillId="12" borderId="28" xfId="0" applyFill="1" applyBorder="1"/>
    <xf numFmtId="0" fontId="0" fillId="12" borderId="13" xfId="0" applyFill="1" applyBorder="1"/>
    <xf numFmtId="0" fontId="0" fillId="12" borderId="29" xfId="0" applyFill="1" applyBorder="1"/>
    <xf numFmtId="0" fontId="0" fillId="12" borderId="15" xfId="0" applyFill="1" applyBorder="1"/>
    <xf numFmtId="0" fontId="0" fillId="12" borderId="30" xfId="0" applyFill="1" applyBorder="1"/>
    <xf numFmtId="0" fontId="0" fillId="12" borderId="31" xfId="0" applyFill="1" applyBorder="1"/>
    <xf numFmtId="0" fontId="0" fillId="12" borderId="0" xfId="0" applyFill="1" applyAlignment="1">
      <alignment horizontal="center"/>
    </xf>
    <xf numFmtId="0" fontId="0" fillId="12" borderId="27" xfId="0" applyFill="1" applyBorder="1" applyAlignment="1">
      <alignment horizontal="center"/>
    </xf>
    <xf numFmtId="0" fontId="0" fillId="11" borderId="0" xfId="0" applyFill="1" applyAlignment="1">
      <alignment vertical="center"/>
    </xf>
    <xf numFmtId="0" fontId="0" fillId="11" borderId="0" xfId="0" quotePrefix="1" applyFill="1" applyAlignment="1">
      <alignment vertical="center"/>
    </xf>
    <xf numFmtId="0" fontId="0" fillId="11" borderId="1" xfId="0" applyFill="1" applyBorder="1" applyAlignment="1">
      <alignment vertical="center"/>
    </xf>
    <xf numFmtId="0" fontId="13" fillId="11" borderId="1"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1" xfId="0" applyFont="1" applyFill="1" applyBorder="1" applyAlignment="1">
      <alignment horizontal="center" vertical="center"/>
    </xf>
    <xf numFmtId="0" fontId="15" fillId="40" borderId="1" xfId="0" applyFont="1" applyFill="1" applyBorder="1" applyAlignment="1">
      <alignment horizontal="center" vertical="center" wrapText="1"/>
    </xf>
    <xf numFmtId="0" fontId="15" fillId="40" borderId="2" xfId="0" applyFont="1" applyFill="1" applyBorder="1" applyAlignment="1">
      <alignment horizontal="center" vertical="center" wrapText="1"/>
    </xf>
    <xf numFmtId="0" fontId="19" fillId="40" borderId="0" xfId="0" applyFont="1" applyFill="1" applyAlignment="1">
      <alignment horizontal="center" vertical="center" wrapText="1"/>
    </xf>
    <xf numFmtId="0" fontId="15" fillId="40" borderId="0" xfId="0" applyFont="1" applyFill="1" applyAlignment="1">
      <alignment horizontal="center" vertical="center" wrapText="1"/>
    </xf>
    <xf numFmtId="0" fontId="0" fillId="11" borderId="1" xfId="0" quotePrefix="1" applyFill="1" applyBorder="1" applyAlignment="1">
      <alignment horizontal="center" vertical="center"/>
    </xf>
    <xf numFmtId="0" fontId="0" fillId="12" borderId="25" xfId="0" applyFill="1" applyBorder="1" applyAlignment="1">
      <alignment horizontal="center"/>
    </xf>
    <xf numFmtId="0" fontId="0" fillId="12" borderId="13" xfId="0" applyFill="1" applyBorder="1" applyAlignment="1">
      <alignment horizontal="center"/>
    </xf>
    <xf numFmtId="0" fontId="22" fillId="20" borderId="0" xfId="0" applyFont="1" applyFill="1" applyAlignment="1">
      <alignment horizontal="center" vertical="center" wrapText="1"/>
    </xf>
    <xf numFmtId="0" fontId="23" fillId="12" borderId="0" xfId="0" applyFont="1" applyFill="1" applyAlignment="1" applyProtection="1">
      <alignment vertical="center"/>
      <protection hidden="1"/>
    </xf>
    <xf numFmtId="0" fontId="24" fillId="41" borderId="0" xfId="0" applyFont="1" applyFill="1" applyAlignment="1" applyProtection="1">
      <alignment horizontal="center" vertical="center"/>
      <protection locked="0"/>
    </xf>
    <xf numFmtId="0" fontId="23" fillId="41" borderId="0" xfId="0" applyFont="1" applyFill="1" applyAlignment="1" applyProtection="1">
      <alignment horizontal="center" vertical="center"/>
      <protection hidden="1"/>
    </xf>
    <xf numFmtId="0" fontId="23" fillId="41" borderId="0" xfId="0" applyFont="1" applyFill="1" applyAlignment="1" applyProtection="1">
      <alignment vertical="center"/>
      <protection hidden="1"/>
    </xf>
    <xf numFmtId="0" fontId="23" fillId="0" borderId="0" xfId="0" applyFont="1" applyAlignment="1" applyProtection="1">
      <alignment vertical="center"/>
      <protection hidden="1"/>
    </xf>
    <xf numFmtId="0" fontId="24" fillId="41" borderId="0" xfId="0" applyFont="1" applyFill="1" applyAlignment="1" applyProtection="1">
      <alignment horizontal="center"/>
      <protection locked="0"/>
    </xf>
    <xf numFmtId="0" fontId="23" fillId="41" borderId="0" xfId="0" applyFont="1" applyFill="1" applyAlignment="1" applyProtection="1">
      <alignment horizontal="center"/>
      <protection hidden="1"/>
    </xf>
    <xf numFmtId="0" fontId="23" fillId="41" borderId="0" xfId="0" applyFont="1" applyFill="1" applyProtection="1">
      <protection hidden="1"/>
    </xf>
    <xf numFmtId="0" fontId="23" fillId="0" borderId="0" xfId="0" applyFont="1" applyProtection="1">
      <protection hidden="1"/>
    </xf>
    <xf numFmtId="0" fontId="24" fillId="13" borderId="1" xfId="0" applyFont="1" applyFill="1" applyBorder="1" applyAlignment="1" applyProtection="1">
      <alignment horizontal="center"/>
      <protection locked="0"/>
    </xf>
    <xf numFmtId="0" fontId="25" fillId="41" borderId="8" xfId="0" applyFont="1" applyFill="1" applyBorder="1" applyAlignment="1" applyProtection="1">
      <alignment vertical="center"/>
      <protection hidden="1"/>
    </xf>
    <xf numFmtId="0" fontId="9" fillId="41" borderId="0" xfId="0" applyFont="1" applyFill="1" applyAlignment="1" applyProtection="1">
      <alignment horizontal="left" textRotation="90"/>
      <protection locked="0"/>
    </xf>
    <xf numFmtId="0" fontId="9" fillId="41" borderId="0" xfId="0" applyFont="1" applyFill="1" applyAlignment="1" applyProtection="1">
      <alignment horizontal="left" textRotation="90"/>
      <protection hidden="1"/>
    </xf>
    <xf numFmtId="0" fontId="24" fillId="42" borderId="12" xfId="0" applyFont="1" applyFill="1" applyBorder="1" applyAlignment="1" applyProtection="1">
      <alignment horizontal="center" vertical="top"/>
      <protection locked="0"/>
    </xf>
    <xf numFmtId="0" fontId="2" fillId="43" borderId="12" xfId="0" applyFont="1" applyFill="1" applyBorder="1" applyAlignment="1" applyProtection="1">
      <alignment horizontal="center" vertical="top"/>
      <protection hidden="1"/>
    </xf>
    <xf numFmtId="0" fontId="9" fillId="12" borderId="24" xfId="0" applyFont="1" applyFill="1" applyBorder="1" applyAlignment="1" applyProtection="1">
      <alignment horizontal="center" vertical="center"/>
      <protection hidden="1"/>
    </xf>
    <xf numFmtId="0" fontId="23" fillId="0" borderId="0" xfId="0" applyFont="1" applyAlignment="1" applyProtection="1">
      <alignment vertical="top"/>
      <protection hidden="1"/>
    </xf>
    <xf numFmtId="0" fontId="24" fillId="42" borderId="10" xfId="0" applyFont="1" applyFill="1" applyBorder="1" applyAlignment="1" applyProtection="1">
      <alignment horizontal="center" vertical="top"/>
      <protection locked="0"/>
    </xf>
    <xf numFmtId="0" fontId="2" fillId="43" borderId="10" xfId="0" applyFont="1" applyFill="1" applyBorder="1" applyAlignment="1" applyProtection="1">
      <alignment horizontal="center" vertical="top"/>
      <protection hidden="1"/>
    </xf>
    <xf numFmtId="0" fontId="24" fillId="42" borderId="11" xfId="0" applyFont="1" applyFill="1" applyBorder="1" applyAlignment="1" applyProtection="1">
      <alignment horizontal="center" vertical="top"/>
      <protection locked="0"/>
    </xf>
    <xf numFmtId="0" fontId="2" fillId="43" borderId="11" xfId="0" applyFont="1" applyFill="1" applyBorder="1" applyAlignment="1" applyProtection="1">
      <alignment horizontal="center" vertical="top"/>
      <protection hidden="1"/>
    </xf>
    <xf numFmtId="0" fontId="24" fillId="41" borderId="0" xfId="0" applyFont="1" applyFill="1" applyAlignment="1" applyProtection="1">
      <alignment horizontal="center" vertical="top"/>
      <protection locked="0"/>
    </xf>
    <xf numFmtId="0" fontId="23" fillId="41" borderId="0" xfId="0" applyFont="1" applyFill="1" applyAlignment="1" applyProtection="1">
      <alignment horizontal="center" vertical="top"/>
      <protection hidden="1"/>
    </xf>
    <xf numFmtId="0" fontId="23" fillId="41" borderId="0" xfId="0" applyFont="1" applyFill="1" applyAlignment="1" applyProtection="1">
      <alignment vertical="top"/>
      <protection hidden="1"/>
    </xf>
    <xf numFmtId="0" fontId="2" fillId="44" borderId="0" xfId="0" applyFont="1" applyFill="1" applyAlignment="1" applyProtection="1">
      <alignment horizontal="center" vertical="top"/>
      <protection hidden="1"/>
    </xf>
    <xf numFmtId="0" fontId="23" fillId="41" borderId="0" xfId="0" applyFont="1" applyFill="1" applyAlignment="1" applyProtection="1">
      <alignment horizontal="center" vertical="center"/>
      <protection locked="0"/>
    </xf>
    <xf numFmtId="0" fontId="26" fillId="4" borderId="24" xfId="0" applyFont="1" applyFill="1" applyBorder="1" applyAlignment="1" applyProtection="1">
      <alignment horizontal="center" vertical="center"/>
      <protection hidden="1"/>
    </xf>
    <xf numFmtId="0" fontId="24" fillId="41" borderId="0" xfId="0" applyFont="1" applyFill="1" applyAlignment="1" applyProtection="1">
      <alignment horizontal="center" vertical="top" wrapText="1"/>
      <protection locked="0"/>
    </xf>
    <xf numFmtId="0" fontId="9" fillId="41" borderId="3" xfId="0" applyFont="1" applyFill="1" applyBorder="1" applyAlignment="1" applyProtection="1">
      <alignment horizontal="center" vertical="top"/>
      <protection hidden="1"/>
    </xf>
    <xf numFmtId="0" fontId="9" fillId="41" borderId="1" xfId="0" applyFont="1" applyFill="1" applyBorder="1" applyAlignment="1" applyProtection="1">
      <alignment horizontal="center" vertical="top"/>
      <protection hidden="1"/>
    </xf>
    <xf numFmtId="0" fontId="9" fillId="41" borderId="2" xfId="0" applyFont="1" applyFill="1" applyBorder="1" applyAlignment="1" applyProtection="1">
      <alignment horizontal="center" vertical="top"/>
      <protection hidden="1"/>
    </xf>
    <xf numFmtId="0" fontId="23" fillId="41" borderId="0" xfId="0" applyFont="1" applyFill="1" applyAlignment="1" applyProtection="1">
      <alignment horizontal="center" vertical="top" wrapText="1"/>
      <protection hidden="1"/>
    </xf>
    <xf numFmtId="0" fontId="24" fillId="42" borderId="1" xfId="0" applyFont="1" applyFill="1" applyBorder="1" applyAlignment="1" applyProtection="1">
      <alignment horizontal="center" vertical="top"/>
      <protection locked="0"/>
    </xf>
    <xf numFmtId="0" fontId="23" fillId="42" borderId="1" xfId="0" applyFont="1" applyFill="1" applyBorder="1" applyAlignment="1" applyProtection="1">
      <alignment horizontal="center" vertical="center"/>
      <protection hidden="1"/>
    </xf>
    <xf numFmtId="0" fontId="2" fillId="42" borderId="1" xfId="0" applyFont="1" applyFill="1" applyBorder="1" applyAlignment="1" applyProtection="1">
      <alignment horizontal="center" vertical="top"/>
      <protection hidden="1"/>
    </xf>
    <xf numFmtId="0" fontId="24" fillId="42" borderId="0" xfId="0" applyFont="1" applyFill="1" applyAlignment="1" applyProtection="1">
      <alignment horizontal="center" vertical="top"/>
      <protection locked="0"/>
    </xf>
    <xf numFmtId="0" fontId="23" fillId="42" borderId="0" xfId="0" applyFont="1" applyFill="1" applyAlignment="1" applyProtection="1">
      <alignment horizontal="center" vertical="top"/>
      <protection hidden="1"/>
    </xf>
    <xf numFmtId="0" fontId="2" fillId="41" borderId="0" xfId="0" applyFont="1" applyFill="1" applyAlignment="1" applyProtection="1">
      <alignment horizontal="center" vertical="top"/>
      <protection hidden="1"/>
    </xf>
    <xf numFmtId="0" fontId="9" fillId="41" borderId="3" xfId="0" applyFont="1" applyFill="1" applyBorder="1" applyAlignment="1" applyProtection="1">
      <alignment horizontal="center"/>
      <protection hidden="1"/>
    </xf>
    <xf numFmtId="0" fontId="9" fillId="41" borderId="1" xfId="0" applyFont="1" applyFill="1" applyBorder="1" applyAlignment="1" applyProtection="1">
      <alignment horizontal="center"/>
      <protection hidden="1"/>
    </xf>
    <xf numFmtId="0" fontId="9" fillId="41" borderId="2" xfId="0" applyFont="1" applyFill="1" applyBorder="1" applyAlignment="1" applyProtection="1">
      <alignment horizontal="center"/>
      <protection hidden="1"/>
    </xf>
    <xf numFmtId="0" fontId="2" fillId="42" borderId="1" xfId="0" applyFont="1" applyFill="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4" fillId="0" borderId="0" xfId="0" applyFont="1" applyAlignment="1" applyProtection="1">
      <alignment horizontal="center"/>
      <protection locked="0" hidden="1"/>
    </xf>
    <xf numFmtId="0" fontId="23" fillId="0" borderId="0" xfId="0" applyFont="1" applyAlignment="1" applyProtection="1">
      <alignment horizontal="center"/>
      <protection hidden="1"/>
    </xf>
    <xf numFmtId="0" fontId="23" fillId="45" borderId="0" xfId="0" applyFont="1" applyFill="1" applyAlignment="1" applyProtection="1">
      <alignment vertical="center"/>
      <protection hidden="1"/>
    </xf>
    <xf numFmtId="0" fontId="23" fillId="45" borderId="0" xfId="0" applyFont="1" applyFill="1" applyAlignment="1" applyProtection="1">
      <alignment horizontal="center" vertical="center"/>
      <protection hidden="1"/>
    </xf>
    <xf numFmtId="0" fontId="23" fillId="45" borderId="0" xfId="0" applyFont="1" applyFill="1" applyProtection="1">
      <protection hidden="1"/>
    </xf>
    <xf numFmtId="0" fontId="9" fillId="45" borderId="0" xfId="0" applyFont="1" applyFill="1" applyAlignment="1" applyProtection="1">
      <alignment vertical="center"/>
      <protection hidden="1"/>
    </xf>
    <xf numFmtId="0" fontId="9" fillId="45" borderId="0" xfId="0" applyFont="1" applyFill="1" applyAlignment="1" applyProtection="1">
      <alignment horizontal="center" vertical="center"/>
      <protection hidden="1"/>
    </xf>
    <xf numFmtId="0" fontId="9" fillId="45" borderId="0" xfId="0" applyFont="1" applyFill="1" applyAlignment="1" applyProtection="1">
      <alignment horizontal="left" textRotation="90"/>
      <protection hidden="1"/>
    </xf>
    <xf numFmtId="0" fontId="9" fillId="45" borderId="0" xfId="0" applyFont="1" applyFill="1" applyAlignment="1" applyProtection="1">
      <alignment horizontal="center" vertical="center" textRotation="45"/>
      <protection hidden="1"/>
    </xf>
    <xf numFmtId="0" fontId="23" fillId="45" borderId="0" xfId="0" applyFont="1" applyFill="1" applyAlignment="1" applyProtection="1">
      <alignment vertical="top"/>
      <protection hidden="1"/>
    </xf>
    <xf numFmtId="0" fontId="2" fillId="45" borderId="0" xfId="0" applyFont="1" applyFill="1" applyAlignment="1" applyProtection="1">
      <alignment vertical="center"/>
      <protection hidden="1"/>
    </xf>
    <xf numFmtId="0" fontId="23" fillId="45" borderId="0" xfId="0" applyFont="1" applyFill="1" applyAlignment="1">
      <alignment horizontal="center" vertical="top"/>
    </xf>
    <xf numFmtId="0" fontId="23" fillId="45" borderId="0" xfId="0" applyFont="1" applyFill="1" applyAlignment="1" applyProtection="1">
      <alignment horizontal="center" vertical="top"/>
      <protection hidden="1"/>
    </xf>
    <xf numFmtId="0" fontId="23" fillId="45" borderId="0" xfId="0" applyFont="1" applyFill="1" applyAlignment="1">
      <alignment horizontal="center" vertical="center"/>
    </xf>
    <xf numFmtId="0" fontId="2" fillId="45" borderId="0" xfId="0" applyFont="1" applyFill="1" applyAlignment="1" applyProtection="1">
      <alignment vertical="top"/>
      <protection hidden="1"/>
    </xf>
    <xf numFmtId="0" fontId="9" fillId="45" borderId="0" xfId="0" applyFont="1" applyFill="1" applyAlignment="1" applyProtection="1">
      <alignment horizontal="left" vertical="top" textRotation="90"/>
      <protection hidden="1"/>
    </xf>
    <xf numFmtId="0" fontId="1" fillId="45" borderId="8" xfId="0" applyFont="1" applyFill="1" applyBorder="1" applyAlignment="1" applyProtection="1">
      <alignment horizontal="left" vertical="center"/>
      <protection hidden="1"/>
    </xf>
    <xf numFmtId="0" fontId="23" fillId="45" borderId="8" xfId="0" applyFont="1" applyFill="1" applyBorder="1" applyProtection="1">
      <protection hidden="1"/>
    </xf>
    <xf numFmtId="0" fontId="9" fillId="45" borderId="8" xfId="0" applyFont="1" applyFill="1" applyBorder="1" applyAlignment="1">
      <alignment horizontal="center" textRotation="90"/>
    </xf>
    <xf numFmtId="0" fontId="9" fillId="45" borderId="3" xfId="0" applyFont="1" applyFill="1" applyBorder="1" applyAlignment="1" applyProtection="1">
      <alignment vertical="center"/>
      <protection hidden="1"/>
    </xf>
    <xf numFmtId="0" fontId="9" fillId="45" borderId="2" xfId="0" applyFont="1" applyFill="1" applyBorder="1" applyAlignment="1" applyProtection="1">
      <alignment horizontal="left" vertical="center"/>
      <protection hidden="1"/>
    </xf>
    <xf numFmtId="0" fontId="9" fillId="45" borderId="0" xfId="0" applyFont="1" applyFill="1" applyAlignment="1" applyProtection="1">
      <alignment horizontal="left" vertical="center"/>
      <protection hidden="1"/>
    </xf>
    <xf numFmtId="49" fontId="23" fillId="45" borderId="0" xfId="0" applyNumberFormat="1" applyFont="1" applyFill="1" applyAlignment="1" applyProtection="1">
      <alignment horizontal="center" vertical="center" wrapText="1"/>
      <protection hidden="1"/>
    </xf>
    <xf numFmtId="49" fontId="9" fillId="45" borderId="0" xfId="0" applyNumberFormat="1" applyFont="1" applyFill="1" applyAlignment="1" applyProtection="1">
      <alignment horizontal="left" wrapText="1"/>
      <protection hidden="1"/>
    </xf>
    <xf numFmtId="0" fontId="27" fillId="45" borderId="0" xfId="0" applyFont="1" applyFill="1" applyAlignment="1">
      <alignment horizontal="center" vertical="top" textRotation="255"/>
    </xf>
    <xf numFmtId="0" fontId="1" fillId="45" borderId="0" xfId="0" applyFont="1" applyFill="1" applyProtection="1">
      <protection hidden="1"/>
    </xf>
    <xf numFmtId="0" fontId="2" fillId="45" borderId="0" xfId="0" applyFont="1" applyFill="1" applyProtection="1">
      <protection hidden="1"/>
    </xf>
    <xf numFmtId="0" fontId="23" fillId="45" borderId="8" xfId="0" applyFont="1" applyFill="1" applyBorder="1" applyAlignment="1" applyProtection="1">
      <alignment horizontal="left" vertical="center"/>
      <protection hidden="1"/>
    </xf>
    <xf numFmtId="0" fontId="9" fillId="45" borderId="8" xfId="0" applyFont="1" applyFill="1" applyBorder="1" applyAlignment="1">
      <alignment horizontal="left" textRotation="90"/>
    </xf>
    <xf numFmtId="0" fontId="9" fillId="45" borderId="0" xfId="0" applyFont="1" applyFill="1" applyAlignment="1" applyProtection="1">
      <alignment vertical="top"/>
      <protection hidden="1"/>
    </xf>
    <xf numFmtId="0" fontId="28" fillId="46" borderId="35" xfId="0" applyFont="1" applyFill="1" applyBorder="1" applyAlignment="1" applyProtection="1">
      <alignment vertical="top"/>
      <protection locked="0"/>
    </xf>
    <xf numFmtId="0" fontId="28" fillId="46" borderId="44" xfId="0" applyFont="1" applyFill="1" applyBorder="1" applyAlignment="1" applyProtection="1">
      <alignment vertical="top"/>
      <protection locked="0"/>
    </xf>
    <xf numFmtId="0" fontId="29" fillId="45" borderId="45" xfId="0" applyFont="1" applyFill="1" applyBorder="1" applyAlignment="1" applyProtection="1">
      <alignment vertical="center"/>
      <protection hidden="1"/>
    </xf>
    <xf numFmtId="0" fontId="30" fillId="45" borderId="45" xfId="0" applyFont="1" applyFill="1" applyBorder="1" applyAlignment="1" applyProtection="1">
      <alignment vertical="center"/>
      <protection hidden="1"/>
    </xf>
    <xf numFmtId="0" fontId="9" fillId="45" borderId="45" xfId="0" applyFont="1" applyFill="1" applyBorder="1" applyAlignment="1" applyProtection="1">
      <alignment horizontal="center" vertical="center"/>
      <protection hidden="1"/>
    </xf>
    <xf numFmtId="0" fontId="9" fillId="45" borderId="45" xfId="0" applyFont="1" applyFill="1" applyBorder="1" applyAlignment="1" applyProtection="1">
      <alignment horizontal="left" vertical="center"/>
      <protection hidden="1"/>
    </xf>
    <xf numFmtId="0" fontId="9" fillId="45" borderId="45" xfId="0" applyFont="1" applyFill="1" applyBorder="1" applyAlignment="1" applyProtection="1">
      <alignment horizontal="left"/>
      <protection hidden="1"/>
    </xf>
    <xf numFmtId="164" fontId="28" fillId="46" borderId="35" xfId="0" applyNumberFormat="1" applyFont="1" applyFill="1" applyBorder="1" applyAlignment="1" applyProtection="1">
      <alignment horizontal="left" vertical="top"/>
      <protection locked="0"/>
    </xf>
    <xf numFmtId="0" fontId="23" fillId="45" borderId="8" xfId="0" applyFont="1" applyFill="1" applyBorder="1" applyAlignment="1">
      <alignment vertical="center"/>
    </xf>
    <xf numFmtId="0" fontId="31" fillId="45" borderId="8" xfId="0" applyFont="1" applyFill="1" applyBorder="1" applyAlignment="1">
      <alignment vertical="center"/>
    </xf>
    <xf numFmtId="0" fontId="32" fillId="45" borderId="8" xfId="0" applyFont="1" applyFill="1" applyBorder="1" applyAlignment="1">
      <alignment vertical="center"/>
    </xf>
    <xf numFmtId="0" fontId="31" fillId="45" borderId="8" xfId="0" applyFont="1" applyFill="1" applyBorder="1" applyAlignment="1">
      <alignment vertical="top" wrapText="1"/>
    </xf>
    <xf numFmtId="0" fontId="31" fillId="45" borderId="0" xfId="0" applyFont="1" applyFill="1" applyAlignment="1">
      <alignment vertical="center"/>
    </xf>
    <xf numFmtId="0" fontId="23" fillId="45" borderId="0" xfId="0" applyFont="1" applyFill="1" applyAlignment="1">
      <alignment vertical="center"/>
    </xf>
    <xf numFmtId="0" fontId="31" fillId="45" borderId="0" xfId="0" applyFont="1" applyFill="1" applyAlignment="1">
      <alignment vertical="top" wrapText="1"/>
    </xf>
    <xf numFmtId="0" fontId="33" fillId="45" borderId="0" xfId="0" applyFont="1" applyFill="1"/>
    <xf numFmtId="0" fontId="23" fillId="45" borderId="0" xfId="0" applyFont="1" applyFill="1"/>
    <xf numFmtId="0" fontId="31" fillId="45" borderId="0" xfId="0" applyFont="1" applyFill="1"/>
    <xf numFmtId="0" fontId="32" fillId="45" borderId="0" xfId="0" applyFont="1" applyFill="1"/>
    <xf numFmtId="0" fontId="33" fillId="45" borderId="8" xfId="0" applyFont="1" applyFill="1" applyBorder="1"/>
    <xf numFmtId="0" fontId="9" fillId="45" borderId="8" xfId="0" applyFont="1" applyFill="1" applyBorder="1"/>
    <xf numFmtId="0" fontId="34" fillId="47" borderId="8" xfId="0" applyFont="1" applyFill="1" applyBorder="1" applyAlignment="1">
      <alignment horizontal="center"/>
    </xf>
    <xf numFmtId="0" fontId="35" fillId="45" borderId="0" xfId="0" applyFont="1" applyFill="1"/>
    <xf numFmtId="0" fontId="33" fillId="45" borderId="0" xfId="0" applyFont="1" applyFill="1" applyAlignment="1">
      <alignment vertical="top" wrapText="1"/>
    </xf>
    <xf numFmtId="0" fontId="31" fillId="48" borderId="0" xfId="0" applyFont="1" applyFill="1" applyAlignment="1">
      <alignment vertical="top" wrapText="1"/>
    </xf>
    <xf numFmtId="0" fontId="31" fillId="48" borderId="0" xfId="0" applyFont="1" applyFill="1"/>
    <xf numFmtId="0" fontId="23" fillId="45" borderId="1" xfId="0" applyFont="1" applyFill="1" applyBorder="1" applyAlignment="1">
      <alignment horizontal="center" vertical="center"/>
    </xf>
    <xf numFmtId="0" fontId="9" fillId="48" borderId="0" xfId="0" applyFont="1" applyFill="1"/>
    <xf numFmtId="0" fontId="31" fillId="48" borderId="0" xfId="0" applyFont="1" applyFill="1" applyAlignment="1">
      <alignment horizontal="center"/>
    </xf>
    <xf numFmtId="0" fontId="32" fillId="45" borderId="0" xfId="0" applyFont="1" applyFill="1" applyAlignment="1">
      <alignment vertical="top" wrapText="1"/>
    </xf>
    <xf numFmtId="0" fontId="24" fillId="48" borderId="0" xfId="0" applyFont="1" applyFill="1" applyAlignment="1">
      <alignment vertical="top" wrapText="1"/>
    </xf>
    <xf numFmtId="0" fontId="23" fillId="45" borderId="8" xfId="0" applyFont="1" applyFill="1" applyBorder="1"/>
    <xf numFmtId="0" fontId="31" fillId="45" borderId="8" xfId="0" applyFont="1" applyFill="1" applyBorder="1"/>
    <xf numFmtId="0" fontId="24" fillId="45" borderId="0" xfId="0" applyFont="1" applyFill="1" applyAlignment="1">
      <alignment vertical="center"/>
    </xf>
    <xf numFmtId="0" fontId="24" fillId="45" borderId="8" xfId="0" applyFont="1" applyFill="1" applyBorder="1" applyAlignment="1">
      <alignment vertical="center"/>
    </xf>
    <xf numFmtId="0" fontId="25" fillId="45" borderId="0" xfId="0" applyFont="1" applyFill="1"/>
    <xf numFmtId="0" fontId="23" fillId="0" borderId="0" xfId="0" applyFont="1"/>
    <xf numFmtId="0" fontId="23"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0" fontId="9" fillId="0" borderId="8" xfId="0" applyFont="1" applyBorder="1"/>
    <xf numFmtId="0" fontId="9" fillId="0" borderId="8" xfId="0" applyFont="1" applyBorder="1" applyAlignment="1">
      <alignment horizontal="left" vertical="center"/>
    </xf>
    <xf numFmtId="0" fontId="9"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xf numFmtId="0" fontId="23" fillId="0" borderId="8" xfId="0" applyFont="1" applyBorder="1" applyAlignment="1">
      <alignment horizontal="right"/>
    </xf>
    <xf numFmtId="0" fontId="23" fillId="0" borderId="0" xfId="0" applyFont="1" applyAlignment="1">
      <alignment horizontal="center" vertical="center"/>
    </xf>
    <xf numFmtId="9" fontId="9" fillId="0" borderId="0" xfId="1" applyFont="1" applyFill="1" applyBorder="1" applyAlignment="1">
      <alignment horizontal="right" vertical="center"/>
    </xf>
    <xf numFmtId="0" fontId="23" fillId="0" borderId="0" xfId="0" applyFont="1" applyAlignment="1">
      <alignment horizontal="left" vertical="center"/>
    </xf>
    <xf numFmtId="0" fontId="23" fillId="0" borderId="0" xfId="0" applyFont="1" applyAlignment="1">
      <alignment vertical="center"/>
    </xf>
    <xf numFmtId="9" fontId="23" fillId="0" borderId="0" xfId="1" applyFont="1" applyAlignment="1">
      <alignment horizontal="right" vertical="center"/>
    </xf>
    <xf numFmtId="0" fontId="9" fillId="0" borderId="0" xfId="0" applyFont="1"/>
    <xf numFmtId="0" fontId="9" fillId="12" borderId="32" xfId="0" applyFont="1" applyFill="1" applyBorder="1" applyAlignment="1">
      <alignment horizontal="left"/>
    </xf>
    <xf numFmtId="0" fontId="9" fillId="12" borderId="33" xfId="0" applyFont="1" applyFill="1" applyBorder="1" applyAlignment="1">
      <alignment horizontal="center"/>
    </xf>
    <xf numFmtId="0" fontId="9" fillId="12" borderId="33" xfId="0" applyFont="1" applyFill="1" applyBorder="1"/>
    <xf numFmtId="9" fontId="9" fillId="12" borderId="34" xfId="1" applyFont="1" applyFill="1" applyBorder="1" applyAlignment="1">
      <alignment horizontal="right"/>
    </xf>
    <xf numFmtId="0" fontId="23" fillId="12" borderId="5" xfId="0" applyFont="1" applyFill="1" applyBorder="1" applyAlignment="1">
      <alignment horizontal="left"/>
    </xf>
    <xf numFmtId="0" fontId="23" fillId="12" borderId="8" xfId="0" applyFont="1" applyFill="1" applyBorder="1" applyAlignment="1">
      <alignment horizontal="center"/>
    </xf>
    <xf numFmtId="0" fontId="9" fillId="12" borderId="8" xfId="0" applyFont="1" applyFill="1" applyBorder="1" applyAlignment="1">
      <alignment horizontal="center"/>
    </xf>
    <xf numFmtId="0" fontId="23" fillId="12" borderId="8" xfId="0" applyFont="1" applyFill="1" applyBorder="1"/>
    <xf numFmtId="0" fontId="23" fillId="12" borderId="9" xfId="0" applyFont="1" applyFill="1" applyBorder="1"/>
    <xf numFmtId="0" fontId="23" fillId="45" borderId="1" xfId="0" applyFont="1" applyFill="1" applyBorder="1" applyAlignment="1">
      <alignment horizontal="center" vertical="top"/>
    </xf>
    <xf numFmtId="0" fontId="9" fillId="12" borderId="1" xfId="0" applyFont="1" applyFill="1" applyBorder="1" applyAlignment="1">
      <alignment horizontal="center" vertical="top"/>
    </xf>
    <xf numFmtId="0" fontId="23" fillId="12" borderId="1" xfId="0" applyFont="1" applyFill="1" applyBorder="1" applyAlignment="1">
      <alignment horizontal="center" vertical="top" wrapText="1"/>
    </xf>
    <xf numFmtId="0" fontId="9" fillId="0" borderId="11" xfId="0" applyFont="1" applyBorder="1" applyAlignment="1">
      <alignment horizontal="center" vertical="center"/>
    </xf>
    <xf numFmtId="0" fontId="23" fillId="45" borderId="1" xfId="0" applyFont="1" applyFill="1" applyBorder="1"/>
    <xf numFmtId="0" fontId="23" fillId="12" borderId="1" xfId="0" applyFont="1" applyFill="1" applyBorder="1" applyAlignment="1">
      <alignment horizontal="center"/>
    </xf>
    <xf numFmtId="0" fontId="36" fillId="0" borderId="1" xfId="0" applyFont="1" applyBorder="1" applyAlignment="1">
      <alignment horizontal="center"/>
    </xf>
    <xf numFmtId="0" fontId="36" fillId="0" borderId="2" xfId="0" applyFont="1" applyBorder="1" applyAlignment="1">
      <alignment horizontal="center"/>
    </xf>
    <xf numFmtId="0" fontId="36" fillId="0" borderId="11" xfId="0" applyFont="1" applyBorder="1" applyAlignment="1">
      <alignment horizontal="center"/>
    </xf>
    <xf numFmtId="0" fontId="36" fillId="0" borderId="9" xfId="0" applyFont="1" applyBorder="1" applyAlignment="1">
      <alignment horizontal="center"/>
    </xf>
    <xf numFmtId="0" fontId="26" fillId="49" borderId="45" xfId="0" applyFont="1" applyFill="1" applyBorder="1" applyAlignment="1" applyProtection="1">
      <alignment horizontal="left" vertical="center"/>
      <protection hidden="1"/>
    </xf>
    <xf numFmtId="0" fontId="37" fillId="45" borderId="8" xfId="0" applyFont="1" applyFill="1" applyBorder="1" applyAlignment="1">
      <alignment vertical="center"/>
    </xf>
    <xf numFmtId="9" fontId="9" fillId="0" borderId="33" xfId="1" applyFont="1" applyFill="1" applyBorder="1" applyAlignment="1">
      <alignment horizontal="right" vertical="center"/>
    </xf>
    <xf numFmtId="0" fontId="23" fillId="0" borderId="33" xfId="0" applyFont="1" applyBorder="1" applyAlignment="1">
      <alignment horizontal="left" vertical="center"/>
    </xf>
    <xf numFmtId="0" fontId="23" fillId="0" borderId="33" xfId="0" applyFont="1" applyBorder="1" applyAlignment="1">
      <alignment horizontal="center" vertical="center"/>
    </xf>
    <xf numFmtId="0" fontId="23" fillId="0" borderId="33" xfId="0" applyFont="1" applyBorder="1" applyAlignment="1">
      <alignment vertical="center"/>
    </xf>
    <xf numFmtId="9" fontId="9" fillId="0" borderId="8" xfId="1" applyFont="1" applyFill="1" applyBorder="1" applyAlignment="1">
      <alignment horizontal="right" vertical="center"/>
    </xf>
    <xf numFmtId="0" fontId="23" fillId="0" borderId="8" xfId="0" applyFont="1" applyBorder="1" applyAlignment="1">
      <alignment vertical="center"/>
    </xf>
    <xf numFmtId="0" fontId="23" fillId="0" borderId="8" xfId="0" applyFont="1" applyBorder="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38" fillId="45" borderId="0" xfId="0" applyFont="1" applyFill="1" applyAlignment="1" applyProtection="1">
      <alignment horizontal="left" vertical="center"/>
      <protection hidden="1"/>
    </xf>
    <xf numFmtId="0" fontId="9" fillId="45" borderId="0" xfId="0" applyFont="1" applyFill="1" applyAlignment="1" applyProtection="1">
      <alignment horizontal="left" vertical="top"/>
      <protection hidden="1"/>
    </xf>
    <xf numFmtId="0" fontId="39" fillId="0" borderId="0" xfId="0" applyFont="1" applyAlignment="1" applyProtection="1">
      <alignment horizontal="left"/>
      <protection hidden="1"/>
    </xf>
    <xf numFmtId="0" fontId="40" fillId="45" borderId="0" xfId="0" applyFont="1" applyFill="1" applyAlignment="1" applyProtection="1">
      <alignment horizontal="left" vertical="center"/>
      <protection hidden="1"/>
    </xf>
    <xf numFmtId="0" fontId="39" fillId="45" borderId="0" xfId="0" applyFont="1" applyFill="1" applyAlignment="1" applyProtection="1">
      <alignment horizontal="left"/>
      <protection hidden="1"/>
    </xf>
    <xf numFmtId="0" fontId="41" fillId="45" borderId="45" xfId="0" applyFont="1" applyFill="1" applyBorder="1" applyAlignment="1" applyProtection="1">
      <alignment horizontal="left" vertical="center"/>
      <protection hidden="1"/>
    </xf>
    <xf numFmtId="0" fontId="39" fillId="45" borderId="0" xfId="0" applyFont="1" applyFill="1" applyAlignment="1" applyProtection="1">
      <alignment horizontal="left" vertical="top"/>
      <protection hidden="1"/>
    </xf>
    <xf numFmtId="0" fontId="5" fillId="45" borderId="0" xfId="0" applyFont="1" applyFill="1" applyAlignment="1" applyProtection="1">
      <alignment horizontal="left" vertical="center"/>
      <protection hidden="1"/>
    </xf>
    <xf numFmtId="0" fontId="42" fillId="45" borderId="0" xfId="0" applyFont="1" applyFill="1" applyAlignment="1" applyProtection="1">
      <alignment horizontal="left" vertical="top"/>
      <protection hidden="1"/>
    </xf>
    <xf numFmtId="0" fontId="43" fillId="45" borderId="0" xfId="0" applyFont="1" applyFill="1" applyAlignment="1" applyProtection="1">
      <alignment horizontal="left" vertical="top"/>
      <protection hidden="1"/>
    </xf>
    <xf numFmtId="0" fontId="23" fillId="45" borderId="8" xfId="0" applyFont="1" applyFill="1" applyBorder="1" applyAlignment="1">
      <alignment horizontal="center" vertical="center"/>
    </xf>
    <xf numFmtId="0" fontId="45" fillId="0" borderId="0" xfId="0" applyFont="1"/>
    <xf numFmtId="0" fontId="0" fillId="0" borderId="0" xfId="0" applyAlignment="1">
      <alignment wrapText="1"/>
    </xf>
    <xf numFmtId="0" fontId="0" fillId="50" borderId="5" xfId="0" applyFill="1" applyBorder="1"/>
    <xf numFmtId="0" fontId="0" fillId="50" borderId="0" xfId="0" applyFill="1"/>
    <xf numFmtId="0" fontId="14" fillId="50" borderId="0" xfId="0" applyFont="1" applyFill="1"/>
    <xf numFmtId="0" fontId="24" fillId="0" borderId="8" xfId="0" applyFont="1" applyBorder="1" applyAlignment="1">
      <alignment horizontal="left" vertical="center" indent="10"/>
    </xf>
    <xf numFmtId="0" fontId="8" fillId="2" borderId="35" xfId="2" applyAlignment="1" applyProtection="1">
      <alignment vertical="center" wrapText="1"/>
      <protection locked="0"/>
    </xf>
    <xf numFmtId="165" fontId="28" fillId="46" borderId="35" xfId="0" applyNumberFormat="1" applyFont="1" applyFill="1" applyBorder="1" applyAlignment="1" applyProtection="1">
      <alignment horizontal="left" vertical="top"/>
      <protection locked="0"/>
    </xf>
    <xf numFmtId="0" fontId="23" fillId="0" borderId="5" xfId="0" applyFont="1" applyBorder="1" applyAlignment="1" applyProtection="1">
      <alignment horizontal="center"/>
      <protection hidden="1"/>
    </xf>
    <xf numFmtId="0" fontId="23" fillId="45" borderId="5" xfId="0" applyFont="1" applyFill="1" applyBorder="1" applyAlignment="1" applyProtection="1">
      <alignment vertical="center"/>
      <protection hidden="1"/>
    </xf>
    <xf numFmtId="0" fontId="23" fillId="45" borderId="5" xfId="0" applyFont="1" applyFill="1" applyBorder="1" applyAlignment="1" applyProtection="1">
      <alignment vertical="top"/>
      <protection hidden="1"/>
    </xf>
    <xf numFmtId="0" fontId="23" fillId="45" borderId="5" xfId="0" applyFont="1" applyFill="1" applyBorder="1" applyProtection="1">
      <protection hidden="1"/>
    </xf>
    <xf numFmtId="0" fontId="9" fillId="45" borderId="5" xfId="0" applyFont="1" applyFill="1" applyBorder="1" applyAlignment="1" applyProtection="1">
      <alignment horizontal="left" vertical="center"/>
      <protection hidden="1"/>
    </xf>
    <xf numFmtId="0" fontId="1" fillId="45" borderId="0" xfId="0" applyFont="1" applyFill="1" applyAlignment="1" applyProtection="1">
      <alignment horizontal="left" vertical="top"/>
      <protection hidden="1"/>
    </xf>
    <xf numFmtId="0" fontId="1" fillId="45" borderId="0" xfId="0" applyFont="1" applyFill="1" applyAlignment="1" applyProtection="1">
      <alignment vertical="top"/>
      <protection hidden="1"/>
    </xf>
    <xf numFmtId="0" fontId="48" fillId="45" borderId="0" xfId="0" applyFont="1" applyFill="1" applyAlignment="1" applyProtection="1">
      <alignment horizontal="left" vertical="top"/>
      <protection hidden="1"/>
    </xf>
    <xf numFmtId="0" fontId="2" fillId="45" borderId="0" xfId="0" applyFont="1" applyFill="1" applyAlignment="1" applyProtection="1">
      <alignment vertical="top" wrapText="1"/>
      <protection hidden="1"/>
    </xf>
    <xf numFmtId="0" fontId="44" fillId="45" borderId="0" xfId="0" applyFont="1" applyFill="1" applyAlignment="1" applyProtection="1">
      <alignment horizontal="left" vertical="center" wrapText="1"/>
      <protection hidden="1"/>
    </xf>
    <xf numFmtId="0" fontId="37" fillId="45" borderId="0" xfId="0" applyFont="1" applyFill="1" applyAlignment="1" applyProtection="1">
      <alignment horizontal="left" vertical="center" wrapText="1"/>
      <protection hidden="1"/>
    </xf>
    <xf numFmtId="0" fontId="49" fillId="45" borderId="0" xfId="4" applyFill="1" applyBorder="1" applyAlignment="1" applyProtection="1">
      <alignment horizontal="left" vertical="center" wrapText="1"/>
      <protection hidden="1"/>
    </xf>
    <xf numFmtId="0" fontId="44" fillId="0" borderId="33" xfId="0" applyFont="1" applyBorder="1" applyAlignment="1">
      <alignment vertical="top" wrapText="1"/>
    </xf>
  </cellXfs>
  <cellStyles count="5">
    <cellStyle name="Hyperlink" xfId="4" builtinId="8"/>
    <cellStyle name="Procent" xfId="1" builtinId="5"/>
    <cellStyle name="Standaard" xfId="0" builtinId="0"/>
    <cellStyle name="Standaard invul 2" xfId="2" xr:uid="{00000000-0005-0000-0000-000002000000}"/>
    <cellStyle name="Standaard vet" xfId="3" xr:uid="{00000000-0005-0000-0000-000003000000}"/>
  </cellStyles>
  <dxfs count="207">
    <dxf>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ill>
        <patternFill>
          <bgColor rgb="FFC5D79B"/>
        </patternFill>
      </fill>
    </dxf>
    <dxf>
      <font>
        <color rgb="FFC5D79B"/>
      </font>
      <fill>
        <patternFill>
          <bgColor rgb="FFC5D79B"/>
        </patternFill>
      </fill>
    </dxf>
    <dxf>
      <fill>
        <patternFill>
          <bgColor rgb="FFC5D79B"/>
        </patternFill>
      </fill>
    </dxf>
    <dxf>
      <font>
        <color rgb="FFC5D79B"/>
      </font>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theme="3" tint="0.59996337778862885"/>
      </font>
      <fill>
        <patternFill>
          <bgColor theme="3" tint="0.59996337778862885"/>
        </patternFill>
      </fill>
    </dxf>
    <dxf>
      <fill>
        <patternFill>
          <bgColor theme="3" tint="0.59996337778862885"/>
        </patternFill>
      </fill>
    </dxf>
    <dxf>
      <fill>
        <patternFill>
          <bgColor rgb="FFC5D79B"/>
        </patternFill>
      </fill>
    </dxf>
    <dxf>
      <font>
        <color rgb="FFC5D79B"/>
      </font>
      <fill>
        <patternFill>
          <bgColor rgb="FFC5D79B"/>
        </patternFill>
      </fill>
    </dxf>
    <dxf>
      <fill>
        <patternFill>
          <bgColor rgb="FFC5D79B"/>
        </patternFill>
      </fill>
    </dxf>
    <dxf>
      <fill>
        <patternFill>
          <bgColor theme="3" tint="0.59996337778862885"/>
        </patternFill>
      </fill>
    </dxf>
    <dxf>
      <font>
        <color rgb="FFC5D79B"/>
      </font>
      <fill>
        <patternFill>
          <bgColor rgb="FFC5D79B"/>
        </patternFill>
      </fill>
    </dxf>
    <dxf>
      <font>
        <color theme="3" tint="0.59996337778862885"/>
      </font>
      <fill>
        <patternFill>
          <bgColor theme="3" tint="0.59996337778862885"/>
        </patternFill>
      </fill>
    </dxf>
    <dxf>
      <fill>
        <patternFill>
          <bgColor rgb="FFC5D79B"/>
        </patternFill>
      </fill>
    </dxf>
    <dxf>
      <fill>
        <patternFill>
          <bgColor theme="3" tint="0.59996337778862885"/>
        </patternFill>
      </fill>
    </dxf>
    <dxf>
      <font>
        <color rgb="FFC5D79B"/>
      </font>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theme="3" tint="0.59996337778862885"/>
      </font>
      <fill>
        <patternFill>
          <bgColor theme="3" tint="0.59996337778862885"/>
        </patternFill>
      </fill>
    </dxf>
    <dxf>
      <fill>
        <patternFill>
          <bgColor rgb="FFC5D79B"/>
        </patternFill>
      </fill>
    </dxf>
    <dxf>
      <font>
        <color rgb="FFC5D79B"/>
      </font>
      <fill>
        <patternFill>
          <bgColor rgb="FFC5D79B"/>
        </patternFill>
      </fill>
    </dxf>
    <dxf>
      <fill>
        <patternFill>
          <bgColor theme="3" tint="0.59996337778862885"/>
        </patternFill>
      </fill>
    </dxf>
    <dxf>
      <font>
        <color theme="3" tint="0.59996337778862885"/>
      </font>
      <fill>
        <patternFill>
          <bgColor theme="3" tint="0.59996337778862885"/>
        </patternFill>
      </fill>
    </dxf>
    <dxf>
      <fill>
        <patternFill>
          <bgColor rgb="FFC5D79B"/>
        </patternFill>
      </fill>
    </dxf>
    <dxf>
      <font>
        <color rgb="FFC5D79B"/>
      </font>
      <fill>
        <patternFill>
          <bgColor rgb="FFC5D79B"/>
        </patternFill>
      </fill>
    </dxf>
    <dxf>
      <fill>
        <patternFill>
          <bgColor theme="3" tint="0.59996337778862885"/>
        </patternFill>
      </fill>
    </dxf>
    <dxf>
      <font>
        <color rgb="FFC5D79B"/>
      </font>
      <fill>
        <patternFill>
          <bgColor rgb="FFC5D79B"/>
        </patternFill>
      </fill>
    </dxf>
    <dxf>
      <font>
        <color theme="3" tint="0.59996337778862885"/>
      </font>
      <fill>
        <patternFill>
          <bgColor theme="3" tint="0.59996337778862885"/>
        </patternFill>
      </fill>
    </dxf>
    <dxf>
      <fill>
        <patternFill>
          <bgColor rgb="FFC5D79B"/>
        </patternFill>
      </fill>
    </dxf>
    <dxf>
      <fill>
        <patternFill>
          <bgColor rgb="FFC5D79B"/>
        </patternFill>
      </fill>
    </dxf>
    <dxf>
      <fill>
        <patternFill>
          <bgColor theme="3" tint="0.59996337778862885"/>
        </patternFill>
      </fill>
    </dxf>
    <dxf>
      <font>
        <color theme="3" tint="0.59996337778862885"/>
      </font>
      <fill>
        <patternFill>
          <bgColor theme="3" tint="0.59996337778862885"/>
        </patternFill>
      </fill>
    </dxf>
    <dxf>
      <font>
        <color rgb="FFC5D79B"/>
      </font>
      <fill>
        <patternFill>
          <bgColor rgb="FFC5D79B"/>
        </patternFill>
      </fill>
    </dxf>
    <dxf>
      <font>
        <color rgb="FFC5D79B"/>
      </font>
      <fill>
        <patternFill>
          <bgColor rgb="FFC5D79B"/>
        </patternFill>
      </fill>
    </dxf>
    <dxf>
      <font>
        <color theme="3" tint="0.59996337778862885"/>
      </font>
      <fill>
        <patternFill>
          <bgColor theme="3" tint="0.59996337778862885"/>
        </patternFill>
      </fill>
    </dxf>
    <dxf>
      <fill>
        <patternFill>
          <bgColor rgb="FFC5D79B"/>
        </patternFill>
      </fill>
    </dxf>
    <dxf>
      <fill>
        <patternFill>
          <bgColor theme="3" tint="0.59996337778862885"/>
        </patternFill>
      </fill>
    </dxf>
    <dxf>
      <font>
        <color rgb="FFC5D79B"/>
      </font>
      <fill>
        <patternFill>
          <bgColor rgb="FFC5D79B"/>
        </patternFill>
      </fill>
    </dxf>
    <dxf>
      <fill>
        <patternFill>
          <bgColor rgb="FFC5D79B"/>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4696E"/>
      <color rgb="FFFE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Q30"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firstButton="1" fmlaLink="Q79"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Q82"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Q83"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Q84"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Q85"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Q72"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fmlaLink="Q35"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Q32"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firstButton="1" fmlaLink="Q33"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firstButton="1" fmlaLink="Q56"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Q53"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firstButton="1" fmlaLink="Q50"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Q34"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Q4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Q4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Q42"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Q47"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Q48"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Q49"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Q54"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Q55"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Q59"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Q60"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Q61"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Q62"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Q63" lockText="1"/>
</file>

<file path=xl/ctrlProps/ctrlProp7.xml><?xml version="1.0" encoding="utf-8"?>
<formControlPr xmlns="http://schemas.microsoft.com/office/spreadsheetml/2009/9/main" objectType="Radio" firstButton="1" fmlaLink="Q31"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Q66"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Q67"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Q68"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Q69"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Q73"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Q74"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Q77"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Q78"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63500</xdr:colOff>
          <xdr:row>29</xdr:row>
          <xdr:rowOff>355600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63500</xdr:colOff>
          <xdr:row>29</xdr:row>
          <xdr:rowOff>355600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63500</xdr:colOff>
          <xdr:row>29</xdr:row>
          <xdr:rowOff>355600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63500</xdr:colOff>
          <xdr:row>29</xdr:row>
          <xdr:rowOff>355600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63500</xdr:colOff>
          <xdr:row>29</xdr:row>
          <xdr:rowOff>355600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29</xdr:row>
          <xdr:rowOff>0</xdr:rowOff>
        </xdr:from>
        <xdr:to>
          <xdr:col>11</xdr:col>
          <xdr:colOff>101600</xdr:colOff>
          <xdr:row>29</xdr:row>
          <xdr:rowOff>355600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63500</xdr:colOff>
          <xdr:row>30</xdr:row>
          <xdr:rowOff>355600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63500</xdr:colOff>
          <xdr:row>30</xdr:row>
          <xdr:rowOff>355600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63500</xdr:colOff>
          <xdr:row>30</xdr:row>
          <xdr:rowOff>355600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9</xdr:col>
          <xdr:colOff>63500</xdr:colOff>
          <xdr:row>30</xdr:row>
          <xdr:rowOff>355600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63500</xdr:colOff>
          <xdr:row>30</xdr:row>
          <xdr:rowOff>355600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30</xdr:row>
          <xdr:rowOff>0</xdr:rowOff>
        </xdr:from>
        <xdr:to>
          <xdr:col>11</xdr:col>
          <xdr:colOff>101600</xdr:colOff>
          <xdr:row>30</xdr:row>
          <xdr:rowOff>355600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63500</xdr:colOff>
          <xdr:row>31</xdr:row>
          <xdr:rowOff>368300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63500</xdr:colOff>
          <xdr:row>31</xdr:row>
          <xdr:rowOff>368300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63500</xdr:colOff>
          <xdr:row>31</xdr:row>
          <xdr:rowOff>368300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63500</xdr:colOff>
          <xdr:row>31</xdr:row>
          <xdr:rowOff>368300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63500</xdr:colOff>
          <xdr:row>31</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31</xdr:row>
          <xdr:rowOff>0</xdr:rowOff>
        </xdr:from>
        <xdr:to>
          <xdr:col>11</xdr:col>
          <xdr:colOff>101600</xdr:colOff>
          <xdr:row>31</xdr:row>
          <xdr:rowOff>368300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32</xdr:row>
          <xdr:rowOff>0</xdr:rowOff>
        </xdr:from>
        <xdr:to>
          <xdr:col>11</xdr:col>
          <xdr:colOff>101600</xdr:colOff>
          <xdr:row>32</xdr:row>
          <xdr:rowOff>368300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63500</xdr:colOff>
          <xdr:row>33</xdr:row>
          <xdr:rowOff>355600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63500</xdr:colOff>
          <xdr:row>33</xdr:row>
          <xdr:rowOff>355600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63500</xdr:colOff>
          <xdr:row>33</xdr:row>
          <xdr:rowOff>355600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63500</xdr:colOff>
          <xdr:row>33</xdr:row>
          <xdr:rowOff>355600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63500</xdr:colOff>
          <xdr:row>33</xdr:row>
          <xdr:rowOff>355600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33</xdr:row>
          <xdr:rowOff>0</xdr:rowOff>
        </xdr:from>
        <xdr:to>
          <xdr:col>11</xdr:col>
          <xdr:colOff>101600</xdr:colOff>
          <xdr:row>33</xdr:row>
          <xdr:rowOff>355600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63500</xdr:colOff>
          <xdr:row>39</xdr:row>
          <xdr:rowOff>355600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63500</xdr:colOff>
          <xdr:row>39</xdr:row>
          <xdr:rowOff>355600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63500</xdr:colOff>
          <xdr:row>39</xdr:row>
          <xdr:rowOff>355600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63500</xdr:colOff>
          <xdr:row>39</xdr:row>
          <xdr:rowOff>355600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39</xdr:row>
          <xdr:rowOff>0</xdr:rowOff>
        </xdr:from>
        <xdr:to>
          <xdr:col>11</xdr:col>
          <xdr:colOff>101600</xdr:colOff>
          <xdr:row>39</xdr:row>
          <xdr:rowOff>355600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63500</xdr:colOff>
          <xdr:row>40</xdr:row>
          <xdr:rowOff>355600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63500</xdr:colOff>
          <xdr:row>40</xdr:row>
          <xdr:rowOff>355600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8</xdr:col>
          <xdr:colOff>63500</xdr:colOff>
          <xdr:row>40</xdr:row>
          <xdr:rowOff>355600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63500</xdr:colOff>
          <xdr:row>40</xdr:row>
          <xdr:rowOff>355600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40</xdr:row>
          <xdr:rowOff>0</xdr:rowOff>
        </xdr:from>
        <xdr:to>
          <xdr:col>11</xdr:col>
          <xdr:colOff>101600</xdr:colOff>
          <xdr:row>40</xdr:row>
          <xdr:rowOff>355600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63500</xdr:colOff>
          <xdr:row>41</xdr:row>
          <xdr:rowOff>355600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63500</xdr:colOff>
          <xdr:row>41</xdr:row>
          <xdr:rowOff>355600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8</xdr:col>
          <xdr:colOff>63500</xdr:colOff>
          <xdr:row>41</xdr:row>
          <xdr:rowOff>355600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63500</xdr:colOff>
          <xdr:row>41</xdr:row>
          <xdr:rowOff>355600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41</xdr:row>
          <xdr:rowOff>0</xdr:rowOff>
        </xdr:from>
        <xdr:to>
          <xdr:col>11</xdr:col>
          <xdr:colOff>101600</xdr:colOff>
          <xdr:row>41</xdr:row>
          <xdr:rowOff>355600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63500</xdr:colOff>
          <xdr:row>46</xdr:row>
          <xdr:rowOff>355600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63500</xdr:colOff>
          <xdr:row>46</xdr:row>
          <xdr:rowOff>355600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10</xdr:col>
          <xdr:colOff>101600</xdr:colOff>
          <xdr:row>46</xdr:row>
          <xdr:rowOff>355600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63500</xdr:colOff>
          <xdr:row>47</xdr:row>
          <xdr:rowOff>355600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63500</xdr:colOff>
          <xdr:row>47</xdr:row>
          <xdr:rowOff>355600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10</xdr:col>
          <xdr:colOff>101600</xdr:colOff>
          <xdr:row>47</xdr:row>
          <xdr:rowOff>355600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63500</xdr:colOff>
          <xdr:row>48</xdr:row>
          <xdr:rowOff>355600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63500</xdr:colOff>
          <xdr:row>48</xdr:row>
          <xdr:rowOff>355600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10</xdr:col>
          <xdr:colOff>101600</xdr:colOff>
          <xdr:row>48</xdr:row>
          <xdr:rowOff>355600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10</xdr:col>
          <xdr:colOff>101600</xdr:colOff>
          <xdr:row>52</xdr:row>
          <xdr:rowOff>355600</xdr:rowOff>
        </xdr:to>
        <xdr:sp macro="" textlink="">
          <xdr:nvSpPr>
            <xdr:cNvPr id="1118" name="Group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63500</xdr:colOff>
          <xdr:row>53</xdr:row>
          <xdr:rowOff>355600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63500</xdr:colOff>
          <xdr:row>53</xdr:row>
          <xdr:rowOff>355600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10</xdr:col>
          <xdr:colOff>101600</xdr:colOff>
          <xdr:row>53</xdr:row>
          <xdr:rowOff>355600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63500</xdr:colOff>
          <xdr:row>54</xdr:row>
          <xdr:rowOff>355600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8</xdr:col>
          <xdr:colOff>63500</xdr:colOff>
          <xdr:row>54</xdr:row>
          <xdr:rowOff>355600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10</xdr:col>
          <xdr:colOff>101600</xdr:colOff>
          <xdr:row>54</xdr:row>
          <xdr:rowOff>355600</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63500</xdr:colOff>
          <xdr:row>58</xdr:row>
          <xdr:rowOff>355600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8</xdr:col>
          <xdr:colOff>63500</xdr:colOff>
          <xdr:row>58</xdr:row>
          <xdr:rowOff>355600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10</xdr:col>
          <xdr:colOff>101600</xdr:colOff>
          <xdr:row>58</xdr:row>
          <xdr:rowOff>355600</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63500</xdr:colOff>
          <xdr:row>59</xdr:row>
          <xdr:rowOff>355600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8</xdr:col>
          <xdr:colOff>63500</xdr:colOff>
          <xdr:row>59</xdr:row>
          <xdr:rowOff>355600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10</xdr:col>
          <xdr:colOff>101600</xdr:colOff>
          <xdr:row>59</xdr:row>
          <xdr:rowOff>355600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63500</xdr:colOff>
          <xdr:row>60</xdr:row>
          <xdr:rowOff>355600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8</xdr:col>
          <xdr:colOff>63500</xdr:colOff>
          <xdr:row>60</xdr:row>
          <xdr:rowOff>355600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10</xdr:col>
          <xdr:colOff>101600</xdr:colOff>
          <xdr:row>60</xdr:row>
          <xdr:rowOff>355600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63500</xdr:colOff>
          <xdr:row>61</xdr:row>
          <xdr:rowOff>355600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63500</xdr:colOff>
          <xdr:row>61</xdr:row>
          <xdr:rowOff>355600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10</xdr:col>
          <xdr:colOff>101600</xdr:colOff>
          <xdr:row>61</xdr:row>
          <xdr:rowOff>355600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6</xdr:col>
          <xdr:colOff>63500</xdr:colOff>
          <xdr:row>62</xdr:row>
          <xdr:rowOff>355600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63500</xdr:colOff>
          <xdr:row>62</xdr:row>
          <xdr:rowOff>355600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10</xdr:col>
          <xdr:colOff>101600</xdr:colOff>
          <xdr:row>62</xdr:row>
          <xdr:rowOff>355600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88900</xdr:colOff>
          <xdr:row>65</xdr:row>
          <xdr:rowOff>355600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63500</xdr:colOff>
          <xdr:row>65</xdr:row>
          <xdr:rowOff>355600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8</xdr:col>
          <xdr:colOff>63500</xdr:colOff>
          <xdr:row>65</xdr:row>
          <xdr:rowOff>355600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10</xdr:col>
          <xdr:colOff>127000</xdr:colOff>
          <xdr:row>65</xdr:row>
          <xdr:rowOff>355600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6</xdr:col>
          <xdr:colOff>88900</xdr:colOff>
          <xdr:row>66</xdr:row>
          <xdr:rowOff>355600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8</xdr:col>
          <xdr:colOff>63500</xdr:colOff>
          <xdr:row>66</xdr:row>
          <xdr:rowOff>355600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10</xdr:col>
          <xdr:colOff>127000</xdr:colOff>
          <xdr:row>66</xdr:row>
          <xdr:rowOff>355600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88900</xdr:colOff>
          <xdr:row>67</xdr:row>
          <xdr:rowOff>355600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8</xdr:col>
          <xdr:colOff>63500</xdr:colOff>
          <xdr:row>67</xdr:row>
          <xdr:rowOff>355600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10</xdr:col>
          <xdr:colOff>127000</xdr:colOff>
          <xdr:row>67</xdr:row>
          <xdr:rowOff>355600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88900</xdr:colOff>
          <xdr:row>68</xdr:row>
          <xdr:rowOff>355600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8</xdr:col>
          <xdr:colOff>63500</xdr:colOff>
          <xdr:row>68</xdr:row>
          <xdr:rowOff>355600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10</xdr:col>
          <xdr:colOff>127000</xdr:colOff>
          <xdr:row>68</xdr:row>
          <xdr:rowOff>355600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88900</xdr:colOff>
          <xdr:row>72</xdr:row>
          <xdr:rowOff>355600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0</xdr:rowOff>
        </xdr:from>
        <xdr:to>
          <xdr:col>7</xdr:col>
          <xdr:colOff>63500</xdr:colOff>
          <xdr:row>72</xdr:row>
          <xdr:rowOff>355600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63500</xdr:colOff>
          <xdr:row>72</xdr:row>
          <xdr:rowOff>355600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10</xdr:col>
          <xdr:colOff>127000</xdr:colOff>
          <xdr:row>72</xdr:row>
          <xdr:rowOff>355600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88900</xdr:colOff>
          <xdr:row>73</xdr:row>
          <xdr:rowOff>355600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63500</xdr:colOff>
          <xdr:row>73</xdr:row>
          <xdr:rowOff>355600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10</xdr:col>
          <xdr:colOff>127000</xdr:colOff>
          <xdr:row>73</xdr:row>
          <xdr:rowOff>355600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88900</xdr:colOff>
          <xdr:row>76</xdr:row>
          <xdr:rowOff>355600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0</xdr:rowOff>
        </xdr:from>
        <xdr:to>
          <xdr:col>7</xdr:col>
          <xdr:colOff>63500</xdr:colOff>
          <xdr:row>76</xdr:row>
          <xdr:rowOff>355600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8</xdr:col>
          <xdr:colOff>63500</xdr:colOff>
          <xdr:row>76</xdr:row>
          <xdr:rowOff>355600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10</xdr:col>
          <xdr:colOff>127000</xdr:colOff>
          <xdr:row>76</xdr:row>
          <xdr:rowOff>355600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88900</xdr:colOff>
          <xdr:row>77</xdr:row>
          <xdr:rowOff>355600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0</xdr:rowOff>
        </xdr:from>
        <xdr:to>
          <xdr:col>7</xdr:col>
          <xdr:colOff>63500</xdr:colOff>
          <xdr:row>77</xdr:row>
          <xdr:rowOff>355600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8</xdr:col>
          <xdr:colOff>63500</xdr:colOff>
          <xdr:row>77</xdr:row>
          <xdr:rowOff>355600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10</xdr:col>
          <xdr:colOff>127000</xdr:colOff>
          <xdr:row>77</xdr:row>
          <xdr:rowOff>355600</xdr:rowOff>
        </xdr:to>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88900</xdr:colOff>
          <xdr:row>78</xdr:row>
          <xdr:rowOff>355600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63500</xdr:colOff>
          <xdr:row>78</xdr:row>
          <xdr:rowOff>355600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10</xdr:col>
          <xdr:colOff>127000</xdr:colOff>
          <xdr:row>78</xdr:row>
          <xdr:rowOff>355600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88900</xdr:colOff>
          <xdr:row>81</xdr:row>
          <xdr:rowOff>355600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8</xdr:col>
          <xdr:colOff>63500</xdr:colOff>
          <xdr:row>81</xdr:row>
          <xdr:rowOff>355600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10</xdr:col>
          <xdr:colOff>101600</xdr:colOff>
          <xdr:row>81</xdr:row>
          <xdr:rowOff>355600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88900</xdr:colOff>
          <xdr:row>82</xdr:row>
          <xdr:rowOff>355600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7</xdr:col>
          <xdr:colOff>63500</xdr:colOff>
          <xdr:row>82</xdr:row>
          <xdr:rowOff>355600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63500</xdr:colOff>
          <xdr:row>82</xdr:row>
          <xdr:rowOff>355600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10</xdr:col>
          <xdr:colOff>101600</xdr:colOff>
          <xdr:row>82</xdr:row>
          <xdr:rowOff>355600</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88900</xdr:colOff>
          <xdr:row>83</xdr:row>
          <xdr:rowOff>355600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8</xdr:col>
          <xdr:colOff>63500</xdr:colOff>
          <xdr:row>83</xdr:row>
          <xdr:rowOff>355600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10</xdr:col>
          <xdr:colOff>101600</xdr:colOff>
          <xdr:row>83</xdr:row>
          <xdr:rowOff>355600</xdr:rowOff>
        </xdr:to>
        <xdr:sp macro="" textlink="">
          <xdr:nvSpPr>
            <xdr:cNvPr id="1230" name="Group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88900</xdr:colOff>
          <xdr:row>84</xdr:row>
          <xdr:rowOff>355600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63500</xdr:colOff>
          <xdr:row>84</xdr:row>
          <xdr:rowOff>355600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10</xdr:col>
          <xdr:colOff>101600</xdr:colOff>
          <xdr:row>84</xdr:row>
          <xdr:rowOff>355600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63500</xdr:colOff>
          <xdr:row>71</xdr:row>
          <xdr:rowOff>355600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0</xdr:rowOff>
        </xdr:from>
        <xdr:to>
          <xdr:col>7</xdr:col>
          <xdr:colOff>63500</xdr:colOff>
          <xdr:row>71</xdr:row>
          <xdr:rowOff>355600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8</xdr:col>
          <xdr:colOff>63500</xdr:colOff>
          <xdr:row>71</xdr:row>
          <xdr:rowOff>355600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10</xdr:col>
          <xdr:colOff>88900</xdr:colOff>
          <xdr:row>71</xdr:row>
          <xdr:rowOff>355600</xdr:rowOff>
        </xdr:to>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63500</xdr:colOff>
          <xdr:row>34</xdr:row>
          <xdr:rowOff>355600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63500</xdr:colOff>
          <xdr:row>34</xdr:row>
          <xdr:rowOff>355600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63500</xdr:colOff>
          <xdr:row>34</xdr:row>
          <xdr:rowOff>355600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63500</xdr:colOff>
          <xdr:row>34</xdr:row>
          <xdr:rowOff>355600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63500</xdr:colOff>
          <xdr:row>34</xdr:row>
          <xdr:rowOff>355600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34</xdr:row>
          <xdr:rowOff>0</xdr:rowOff>
        </xdr:from>
        <xdr:to>
          <xdr:col>11</xdr:col>
          <xdr:colOff>101600</xdr:colOff>
          <xdr:row>34</xdr:row>
          <xdr:rowOff>355600</xdr:rowOff>
        </xdr:to>
        <xdr:sp macro="" textlink="">
          <xdr:nvSpPr>
            <xdr:cNvPr id="1262" name="Group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A6</a:t>
              </a:r>
            </a:p>
            <a:p>
              <a:pPr algn="l" rtl="0">
                <a:defRPr sz="1000"/>
              </a:pPr>
              <a:endParaRPr lang="nl-NL" sz="1200" b="0" i="0" u="none" strike="noStrike" baseline="0">
                <a:solidFill>
                  <a:srgbClr val="000000"/>
                </a:solidFill>
                <a:latin typeface="ArialMT"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63500</xdr:colOff>
          <xdr:row>29</xdr:row>
          <xdr:rowOff>355600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63500</xdr:colOff>
          <xdr:row>30</xdr:row>
          <xdr:rowOff>355600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11</xdr:col>
          <xdr:colOff>63500</xdr:colOff>
          <xdr:row>31</xdr:row>
          <xdr:rowOff>368300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63500</xdr:colOff>
          <xdr:row>33</xdr:row>
          <xdr:rowOff>355600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63500</xdr:colOff>
          <xdr:row>34</xdr:row>
          <xdr:rowOff>355600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63500</xdr:colOff>
          <xdr:row>32</xdr:row>
          <xdr:rowOff>368300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63500</xdr:colOff>
          <xdr:row>32</xdr:row>
          <xdr:rowOff>368300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63500</xdr:colOff>
          <xdr:row>32</xdr:row>
          <xdr:rowOff>368300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63500</xdr:colOff>
          <xdr:row>32</xdr:row>
          <xdr:rowOff>368300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63500</xdr:colOff>
          <xdr:row>32</xdr:row>
          <xdr:rowOff>368300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11</xdr:col>
          <xdr:colOff>63500</xdr:colOff>
          <xdr:row>32</xdr:row>
          <xdr:rowOff>368300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63500</xdr:colOff>
          <xdr:row>39</xdr:row>
          <xdr:rowOff>355600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63500</xdr:colOff>
          <xdr:row>39</xdr:row>
          <xdr:rowOff>355600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10</xdr:col>
          <xdr:colOff>63500</xdr:colOff>
          <xdr:row>40</xdr:row>
          <xdr:rowOff>355600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63500</xdr:colOff>
          <xdr:row>40</xdr:row>
          <xdr:rowOff>355600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63500</xdr:colOff>
          <xdr:row>41</xdr:row>
          <xdr:rowOff>355600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11</xdr:col>
          <xdr:colOff>63500</xdr:colOff>
          <xdr:row>41</xdr:row>
          <xdr:rowOff>355600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63500</xdr:colOff>
          <xdr:row>55</xdr:row>
          <xdr:rowOff>355600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8</xdr:col>
          <xdr:colOff>63500</xdr:colOff>
          <xdr:row>55</xdr:row>
          <xdr:rowOff>355600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10</xdr:col>
          <xdr:colOff>101600</xdr:colOff>
          <xdr:row>55</xdr:row>
          <xdr:rowOff>355600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63500</xdr:colOff>
          <xdr:row>52</xdr:row>
          <xdr:rowOff>355600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63500</xdr:colOff>
          <xdr:row>52</xdr:row>
          <xdr:rowOff>355600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101600</xdr:colOff>
          <xdr:row>52</xdr:row>
          <xdr:rowOff>355600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63500</xdr:colOff>
          <xdr:row>49</xdr:row>
          <xdr:rowOff>355600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63500</xdr:colOff>
          <xdr:row>49</xdr:row>
          <xdr:rowOff>355600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10</xdr:col>
          <xdr:colOff>101600</xdr:colOff>
          <xdr:row>49</xdr:row>
          <xdr:rowOff>355600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59083</xdr:colOff>
      <xdr:row>33</xdr:row>
      <xdr:rowOff>33382</xdr:rowOff>
    </xdr:from>
    <xdr:to>
      <xdr:col>15</xdr:col>
      <xdr:colOff>2458852</xdr:colOff>
      <xdr:row>33</xdr:row>
      <xdr:rowOff>236582</xdr:rowOff>
    </xdr:to>
    <xdr:grpSp>
      <xdr:nvGrpSpPr>
        <xdr:cNvPr id="15" name="Groep 14">
          <a:extLst>
            <a:ext uri="{FF2B5EF4-FFF2-40B4-BE49-F238E27FC236}">
              <a16:creationId xmlns:a16="http://schemas.microsoft.com/office/drawing/2014/main" id="{00000000-0008-0000-0200-00000F000000}"/>
            </a:ext>
          </a:extLst>
        </xdr:cNvPr>
        <xdr:cNvGrpSpPr/>
      </xdr:nvGrpSpPr>
      <xdr:grpSpPr>
        <a:xfrm>
          <a:off x="5060929" y="7604536"/>
          <a:ext cx="5936231" cy="203200"/>
          <a:chOff x="5066512" y="8045268"/>
          <a:chExt cx="5948511" cy="203200"/>
        </a:xfrm>
      </xdr:grpSpPr>
      <xdr:sp macro="" textlink="">
        <xdr:nvSpPr>
          <xdr:cNvPr id="7" name="Tekstvak 6">
            <a:extLst>
              <a:ext uri="{FF2B5EF4-FFF2-40B4-BE49-F238E27FC236}">
                <a16:creationId xmlns:a16="http://schemas.microsoft.com/office/drawing/2014/main" id="{00000000-0008-0000-0200-000007000000}"/>
              </a:ext>
            </a:extLst>
          </xdr:cNvPr>
          <xdr:cNvSpPr txBox="1"/>
        </xdr:nvSpPr>
        <xdr:spPr>
          <a:xfrm>
            <a:off x="5191761" y="8045268"/>
            <a:ext cx="1389017"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100% - 70% match </a:t>
            </a:r>
          </a:p>
        </xdr:txBody>
      </xdr:sp>
      <xdr:sp macro="" textlink="">
        <xdr:nvSpPr>
          <xdr:cNvPr id="8" name="Ovaal 7">
            <a:extLst>
              <a:ext uri="{FF2B5EF4-FFF2-40B4-BE49-F238E27FC236}">
                <a16:creationId xmlns:a16="http://schemas.microsoft.com/office/drawing/2014/main" id="{00000000-0008-0000-0200-000008000000}"/>
              </a:ext>
            </a:extLst>
          </xdr:cNvPr>
          <xdr:cNvSpPr/>
        </xdr:nvSpPr>
        <xdr:spPr>
          <a:xfrm>
            <a:off x="5066512" y="8094279"/>
            <a:ext cx="135211" cy="135541"/>
          </a:xfrm>
          <a:prstGeom prst="ellipse">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9" name="Ovaal 8">
            <a:extLst>
              <a:ext uri="{FF2B5EF4-FFF2-40B4-BE49-F238E27FC236}">
                <a16:creationId xmlns:a16="http://schemas.microsoft.com/office/drawing/2014/main" id="{00000000-0008-0000-0200-000009000000}"/>
              </a:ext>
            </a:extLst>
          </xdr:cNvPr>
          <xdr:cNvSpPr/>
        </xdr:nvSpPr>
        <xdr:spPr>
          <a:xfrm>
            <a:off x="6545967" y="8094279"/>
            <a:ext cx="135211" cy="135541"/>
          </a:xfrm>
          <a:prstGeom prst="ellipse">
            <a:avLst/>
          </a:prstGeom>
          <a:solidFill>
            <a:srgbClr val="FEDF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0" name="Ovaal 9">
            <a:extLst>
              <a:ext uri="{FF2B5EF4-FFF2-40B4-BE49-F238E27FC236}">
                <a16:creationId xmlns:a16="http://schemas.microsoft.com/office/drawing/2014/main" id="{00000000-0008-0000-0200-00000A000000}"/>
              </a:ext>
            </a:extLst>
          </xdr:cNvPr>
          <xdr:cNvSpPr/>
        </xdr:nvSpPr>
        <xdr:spPr>
          <a:xfrm>
            <a:off x="8025423" y="8094279"/>
            <a:ext cx="135211" cy="135541"/>
          </a:xfrm>
          <a:prstGeom prst="ellipse">
            <a:avLst/>
          </a:prstGeom>
          <a:solidFill>
            <a:srgbClr val="F4696E"/>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1" name="Ovaal 10">
            <a:extLst>
              <a:ext uri="{FF2B5EF4-FFF2-40B4-BE49-F238E27FC236}">
                <a16:creationId xmlns:a16="http://schemas.microsoft.com/office/drawing/2014/main" id="{00000000-0008-0000-0200-00000B000000}"/>
              </a:ext>
            </a:extLst>
          </xdr:cNvPr>
          <xdr:cNvSpPr/>
        </xdr:nvSpPr>
        <xdr:spPr>
          <a:xfrm>
            <a:off x="9512795" y="8094279"/>
            <a:ext cx="135211" cy="13554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2" name="Tekstvak 11">
            <a:extLst>
              <a:ext uri="{FF2B5EF4-FFF2-40B4-BE49-F238E27FC236}">
                <a16:creationId xmlns:a16="http://schemas.microsoft.com/office/drawing/2014/main" id="{00000000-0008-0000-0200-00000C000000}"/>
              </a:ext>
            </a:extLst>
          </xdr:cNvPr>
          <xdr:cNvSpPr txBox="1"/>
        </xdr:nvSpPr>
        <xdr:spPr>
          <a:xfrm>
            <a:off x="6683499" y="8045268"/>
            <a:ext cx="1188523"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60% - 40% match </a:t>
            </a:r>
          </a:p>
        </xdr:txBody>
      </xdr:sp>
      <xdr:sp macro="" textlink="">
        <xdr:nvSpPr>
          <xdr:cNvPr id="13" name="Tekstvak 12">
            <a:extLst>
              <a:ext uri="{FF2B5EF4-FFF2-40B4-BE49-F238E27FC236}">
                <a16:creationId xmlns:a16="http://schemas.microsoft.com/office/drawing/2014/main" id="{00000000-0008-0000-0200-00000D000000}"/>
              </a:ext>
            </a:extLst>
          </xdr:cNvPr>
          <xdr:cNvSpPr txBox="1"/>
        </xdr:nvSpPr>
        <xdr:spPr>
          <a:xfrm>
            <a:off x="8186059" y="8045268"/>
            <a:ext cx="1150256"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40% - 0% match</a:t>
            </a:r>
          </a:p>
        </xdr:txBody>
      </xdr:sp>
      <xdr:sp macro="" textlink="">
        <xdr:nvSpPr>
          <xdr:cNvPr id="14" name="Tekstvak 13">
            <a:extLst>
              <a:ext uri="{FF2B5EF4-FFF2-40B4-BE49-F238E27FC236}">
                <a16:creationId xmlns:a16="http://schemas.microsoft.com/office/drawing/2014/main" id="{00000000-0008-0000-0200-00000E000000}"/>
              </a:ext>
            </a:extLst>
          </xdr:cNvPr>
          <xdr:cNvSpPr txBox="1"/>
        </xdr:nvSpPr>
        <xdr:spPr>
          <a:xfrm>
            <a:off x="9668560" y="8045268"/>
            <a:ext cx="1346463"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niet van toepassing</a:t>
            </a:r>
          </a:p>
        </xdr:txBody>
      </xdr:sp>
    </xdr:grp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hyperlink" Target="https://www.onroerenderfgoed.be/opmaak-bestemmingsprofiel-voor-kerken" TargetMode="Externa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Y87"/>
  <sheetViews>
    <sheetView tabSelected="1" zoomScale="75" zoomScaleNormal="75" workbookViewId="0">
      <selection activeCell="C38" sqref="C38"/>
    </sheetView>
  </sheetViews>
  <sheetFormatPr baseColWidth="10" defaultColWidth="0" defaultRowHeight="45" zeroHeight="1" outlineLevelCol="1"/>
  <cols>
    <col min="1" max="1" width="4.7109375" style="237" customWidth="1"/>
    <col min="2" max="2" width="10.28515625" style="389" customWidth="1"/>
    <col min="3" max="3" width="23.140625" style="237" customWidth="1"/>
    <col min="4" max="4" width="51.5703125" style="237" customWidth="1"/>
    <col min="5" max="5" width="10.7109375" style="237" customWidth="1"/>
    <col min="6" max="12" width="3.28515625" style="271" customWidth="1"/>
    <col min="13" max="13" width="98.140625" style="271" customWidth="1" outlineLevel="1"/>
    <col min="14" max="14" width="3.28515625" style="233" customWidth="1"/>
    <col min="15" max="15" width="5.7109375" style="237" customWidth="1"/>
    <col min="16" max="16" width="5.42578125" style="237" customWidth="1"/>
    <col min="17" max="17" width="10.7109375" style="272" hidden="1" customWidth="1" outlineLevel="1"/>
    <col min="18" max="18" width="4.85546875" style="406" customWidth="1" collapsed="1"/>
    <col min="19" max="21" width="10.7109375" style="273" hidden="1" customWidth="1"/>
    <col min="22" max="16384" width="10.7109375" style="237" hidden="1"/>
  </cols>
  <sheetData>
    <row r="1" spans="1:25">
      <c r="A1" s="276"/>
    </row>
    <row r="2" spans="1:25" s="233" customFormat="1" ht="38" customHeight="1">
      <c r="A2" s="274"/>
      <c r="B2" s="387" t="s">
        <v>215</v>
      </c>
      <c r="C2" s="274"/>
      <c r="D2" s="274"/>
      <c r="E2" s="274"/>
      <c r="F2" s="275"/>
      <c r="G2" s="275"/>
      <c r="H2" s="275"/>
      <c r="I2" s="275"/>
      <c r="J2" s="275"/>
      <c r="K2" s="275"/>
      <c r="L2" s="275"/>
      <c r="M2" s="275"/>
      <c r="N2" s="274"/>
      <c r="O2" s="274"/>
      <c r="P2" s="274"/>
      <c r="Q2" s="230"/>
      <c r="R2" s="407"/>
      <c r="S2" s="231"/>
      <c r="T2" s="231"/>
      <c r="U2" s="231"/>
      <c r="V2" s="232"/>
      <c r="W2" s="232"/>
      <c r="X2" s="232"/>
      <c r="Y2" s="232"/>
    </row>
    <row r="3" spans="1:25" s="233" customFormat="1" ht="177" customHeight="1">
      <c r="A3" s="274"/>
      <c r="B3" s="415" t="s">
        <v>267</v>
      </c>
      <c r="C3" s="416"/>
      <c r="D3" s="416"/>
      <c r="E3" s="274"/>
      <c r="F3" s="275"/>
      <c r="G3" s="275"/>
      <c r="H3" s="275"/>
      <c r="I3" s="275"/>
      <c r="J3" s="275"/>
      <c r="K3" s="275"/>
      <c r="L3" s="275"/>
      <c r="M3" s="275"/>
      <c r="N3" s="274"/>
      <c r="O3" s="274"/>
      <c r="P3" s="274"/>
      <c r="Q3" s="230"/>
      <c r="R3" s="407"/>
      <c r="S3" s="231"/>
      <c r="T3" s="231"/>
      <c r="U3" s="231"/>
      <c r="V3" s="232"/>
      <c r="W3" s="232"/>
      <c r="X3" s="232"/>
      <c r="Y3" s="232"/>
    </row>
    <row r="4" spans="1:25" s="233" customFormat="1" ht="38" customHeight="1">
      <c r="A4" s="274"/>
      <c r="B4" s="417" t="s">
        <v>268</v>
      </c>
      <c r="C4" s="417"/>
      <c r="D4" s="274"/>
      <c r="E4" s="274"/>
      <c r="F4" s="275"/>
      <c r="G4" s="275"/>
      <c r="H4" s="275"/>
      <c r="I4" s="275"/>
      <c r="J4" s="275"/>
      <c r="K4" s="275"/>
      <c r="L4" s="275"/>
      <c r="M4" s="275"/>
      <c r="N4" s="274"/>
      <c r="O4" s="274"/>
      <c r="P4" s="274"/>
      <c r="Q4" s="230"/>
      <c r="R4" s="407"/>
      <c r="S4" s="231"/>
      <c r="T4" s="231"/>
      <c r="U4" s="231"/>
      <c r="V4" s="232"/>
      <c r="W4" s="232"/>
      <c r="X4" s="232"/>
      <c r="Y4" s="232"/>
    </row>
    <row r="5" spans="1:25" s="233" customFormat="1" ht="38" customHeight="1" thickBot="1">
      <c r="A5" s="274"/>
      <c r="B5" s="293" t="s">
        <v>225</v>
      </c>
      <c r="C5" s="274"/>
      <c r="D5" s="374" t="s">
        <v>226</v>
      </c>
      <c r="E5" s="274"/>
      <c r="F5" s="275"/>
      <c r="G5" s="275"/>
      <c r="H5" s="275"/>
      <c r="I5" s="275"/>
      <c r="J5" s="275"/>
      <c r="K5" s="275"/>
      <c r="L5" s="275"/>
      <c r="M5" s="275"/>
      <c r="N5" s="274"/>
      <c r="O5" s="274"/>
      <c r="P5" s="274"/>
      <c r="Q5" s="230"/>
      <c r="R5" s="407"/>
      <c r="S5" s="231"/>
      <c r="T5" s="231"/>
      <c r="U5" s="231"/>
      <c r="V5" s="232"/>
      <c r="W5" s="232"/>
      <c r="X5" s="232"/>
      <c r="Y5" s="232"/>
    </row>
    <row r="6" spans="1:25" s="245" customFormat="1" ht="20" customHeight="1">
      <c r="A6" s="281"/>
      <c r="B6" s="388" t="s">
        <v>206</v>
      </c>
      <c r="C6" s="301"/>
      <c r="D6" s="302" t="s">
        <v>171</v>
      </c>
      <c r="E6" s="281"/>
      <c r="F6" s="284"/>
      <c r="G6" s="284"/>
      <c r="H6" s="284"/>
      <c r="I6" s="284"/>
      <c r="J6" s="284"/>
      <c r="K6" s="284"/>
      <c r="L6" s="284"/>
      <c r="M6" s="284"/>
      <c r="N6" s="281"/>
      <c r="O6" s="281"/>
      <c r="P6" s="281"/>
      <c r="Q6" s="250"/>
      <c r="R6" s="408"/>
      <c r="S6" s="251"/>
      <c r="T6" s="251"/>
      <c r="U6" s="251"/>
      <c r="V6" s="252"/>
      <c r="W6" s="252"/>
      <c r="X6" s="252"/>
      <c r="Y6" s="252"/>
    </row>
    <row r="7" spans="1:25" s="245" customFormat="1" ht="20" customHeight="1">
      <c r="A7" s="281"/>
      <c r="B7" s="411" t="s">
        <v>207</v>
      </c>
      <c r="C7" s="412"/>
      <c r="D7" s="303" t="s">
        <v>171</v>
      </c>
      <c r="E7" s="281"/>
      <c r="F7" s="284"/>
      <c r="G7" s="284"/>
      <c r="H7" s="284"/>
      <c r="I7" s="284"/>
      <c r="J7" s="284"/>
      <c r="K7" s="284"/>
      <c r="L7" s="284"/>
      <c r="M7" s="284"/>
      <c r="N7" s="281"/>
      <c r="O7" s="281"/>
      <c r="P7" s="281"/>
      <c r="Q7" s="250"/>
      <c r="R7" s="408"/>
      <c r="S7" s="251"/>
      <c r="T7" s="251"/>
      <c r="U7" s="251"/>
      <c r="V7" s="252"/>
      <c r="W7" s="252"/>
      <c r="X7" s="252"/>
      <c r="Y7" s="252"/>
    </row>
    <row r="8" spans="1:25" s="245" customFormat="1" ht="20" customHeight="1">
      <c r="A8" s="281"/>
      <c r="B8" s="411" t="s">
        <v>208</v>
      </c>
      <c r="C8" s="412"/>
      <c r="D8" s="303" t="s">
        <v>171</v>
      </c>
      <c r="E8" s="281"/>
      <c r="F8" s="284"/>
      <c r="G8" s="284"/>
      <c r="H8" s="284"/>
      <c r="I8" s="284"/>
      <c r="J8" s="284"/>
      <c r="K8" s="284"/>
      <c r="L8" s="284"/>
      <c r="M8" s="284"/>
      <c r="N8" s="281"/>
      <c r="O8" s="281"/>
      <c r="P8" s="281"/>
      <c r="Q8" s="250"/>
      <c r="R8" s="408"/>
      <c r="S8" s="251"/>
      <c r="T8" s="251"/>
      <c r="U8" s="251"/>
      <c r="V8" s="252"/>
      <c r="W8" s="252"/>
      <c r="X8" s="252"/>
      <c r="Y8" s="252"/>
    </row>
    <row r="9" spans="1:25" s="245" customFormat="1" ht="20" customHeight="1">
      <c r="A9" s="281"/>
      <c r="B9" s="411"/>
      <c r="C9" s="412"/>
      <c r="D9" s="281"/>
      <c r="E9" s="281"/>
      <c r="F9" s="284"/>
      <c r="G9" s="284"/>
      <c r="H9" s="284"/>
      <c r="I9" s="284"/>
      <c r="J9" s="284"/>
      <c r="K9" s="284"/>
      <c r="L9" s="284"/>
      <c r="M9" s="284"/>
      <c r="N9" s="281"/>
      <c r="O9" s="281"/>
      <c r="P9" s="281"/>
      <c r="Q9" s="250"/>
      <c r="R9" s="408"/>
      <c r="S9" s="251"/>
      <c r="T9" s="251"/>
      <c r="U9" s="251"/>
      <c r="V9" s="252"/>
      <c r="W9" s="252"/>
      <c r="X9" s="252"/>
      <c r="Y9" s="252"/>
    </row>
    <row r="10" spans="1:25" s="245" customFormat="1" ht="20" customHeight="1">
      <c r="A10" s="281"/>
      <c r="B10" s="411" t="s">
        <v>230</v>
      </c>
      <c r="C10" s="412"/>
      <c r="D10" s="302" t="s">
        <v>171</v>
      </c>
      <c r="E10" s="281"/>
      <c r="F10" s="284"/>
      <c r="G10" s="284"/>
      <c r="H10" s="284"/>
      <c r="I10" s="284"/>
      <c r="J10" s="284"/>
      <c r="K10" s="284"/>
      <c r="L10" s="284"/>
      <c r="M10" s="284"/>
      <c r="N10" s="281"/>
      <c r="O10" s="281"/>
      <c r="P10" s="281"/>
      <c r="Q10" s="250"/>
      <c r="R10" s="408"/>
      <c r="S10" s="251"/>
      <c r="T10" s="251"/>
      <c r="U10" s="251"/>
      <c r="V10" s="252"/>
      <c r="W10" s="252"/>
      <c r="X10" s="252"/>
      <c r="Y10" s="252"/>
    </row>
    <row r="11" spans="1:25" s="245" customFormat="1" ht="20" customHeight="1">
      <c r="A11" s="281"/>
      <c r="B11" s="411" t="s">
        <v>257</v>
      </c>
      <c r="C11" s="412"/>
      <c r="D11" s="302" t="s">
        <v>171</v>
      </c>
      <c r="E11" s="281"/>
      <c r="F11" s="284"/>
      <c r="G11" s="284"/>
      <c r="H11" s="284"/>
      <c r="I11" s="284"/>
      <c r="J11" s="284"/>
      <c r="K11" s="284"/>
      <c r="L11" s="284"/>
      <c r="M11" s="284"/>
      <c r="N11" s="281"/>
      <c r="O11" s="281"/>
      <c r="P11" s="281"/>
      <c r="Q11" s="250"/>
      <c r="R11" s="408"/>
      <c r="S11" s="251"/>
      <c r="T11" s="251"/>
      <c r="U11" s="251"/>
      <c r="V11" s="252"/>
      <c r="W11" s="252"/>
      <c r="X11" s="252"/>
      <c r="Y11" s="252"/>
    </row>
    <row r="12" spans="1:25" s="245" customFormat="1" ht="20" customHeight="1">
      <c r="A12" s="281"/>
      <c r="B12" s="411" t="s">
        <v>231</v>
      </c>
      <c r="C12" s="412"/>
      <c r="D12" s="309" t="s">
        <v>171</v>
      </c>
      <c r="E12" s="281"/>
      <c r="F12" s="284"/>
      <c r="G12" s="284"/>
      <c r="H12" s="284"/>
      <c r="I12" s="284"/>
      <c r="J12" s="284"/>
      <c r="K12" s="284"/>
      <c r="L12" s="284"/>
      <c r="M12" s="284"/>
      <c r="N12" s="281"/>
      <c r="O12" s="281"/>
      <c r="P12" s="281"/>
      <c r="Q12" s="250"/>
      <c r="R12" s="408"/>
      <c r="S12" s="251"/>
      <c r="T12" s="251"/>
      <c r="U12" s="251"/>
      <c r="V12" s="252"/>
      <c r="W12" s="252"/>
      <c r="X12" s="252"/>
      <c r="Y12" s="252"/>
    </row>
    <row r="13" spans="1:25" s="245" customFormat="1" ht="20" customHeight="1">
      <c r="A13" s="281"/>
      <c r="B13" s="411" t="s">
        <v>232</v>
      </c>
      <c r="C13" s="412"/>
      <c r="D13" s="405" t="s">
        <v>171</v>
      </c>
      <c r="E13" s="281"/>
      <c r="F13" s="284"/>
      <c r="G13" s="284"/>
      <c r="H13" s="284"/>
      <c r="I13" s="284"/>
      <c r="J13" s="284"/>
      <c r="K13" s="284"/>
      <c r="L13" s="284"/>
      <c r="M13" s="284"/>
      <c r="N13" s="281"/>
      <c r="O13" s="281"/>
      <c r="P13" s="281"/>
      <c r="Q13" s="250"/>
      <c r="R13" s="408"/>
      <c r="S13" s="251"/>
      <c r="T13" s="251"/>
      <c r="U13" s="251"/>
      <c r="V13" s="252"/>
      <c r="W13" s="252"/>
      <c r="X13" s="252"/>
      <c r="Y13" s="252"/>
    </row>
    <row r="14" spans="1:25" s="245" customFormat="1" ht="20" customHeight="1">
      <c r="A14" s="281"/>
      <c r="B14" s="411"/>
      <c r="C14" s="412"/>
      <c r="D14" s="281"/>
      <c r="E14" s="281"/>
      <c r="F14" s="284"/>
      <c r="G14" s="284"/>
      <c r="H14" s="284"/>
      <c r="I14" s="284"/>
      <c r="J14" s="284"/>
      <c r="K14" s="284"/>
      <c r="L14" s="284"/>
      <c r="M14" s="284"/>
      <c r="N14" s="281"/>
      <c r="O14" s="281"/>
      <c r="P14" s="281"/>
      <c r="Q14" s="250"/>
      <c r="R14" s="408"/>
      <c r="S14" s="251"/>
      <c r="T14" s="251"/>
      <c r="U14" s="251"/>
      <c r="V14" s="252"/>
      <c r="W14" s="252"/>
      <c r="X14" s="252"/>
      <c r="Y14" s="252"/>
    </row>
    <row r="15" spans="1:25" s="245" customFormat="1" ht="20" customHeight="1">
      <c r="A15" s="281"/>
      <c r="B15" s="411" t="s">
        <v>209</v>
      </c>
      <c r="C15" s="412"/>
      <c r="D15" s="302" t="s">
        <v>171</v>
      </c>
      <c r="E15" s="281"/>
      <c r="F15" s="284"/>
      <c r="G15" s="284"/>
      <c r="H15" s="284"/>
      <c r="I15" s="284"/>
      <c r="J15" s="284"/>
      <c r="K15" s="284"/>
      <c r="L15" s="284"/>
      <c r="M15" s="284"/>
      <c r="N15" s="281"/>
      <c r="O15" s="281"/>
      <c r="P15" s="281"/>
      <c r="Q15" s="250"/>
      <c r="R15" s="408"/>
      <c r="S15" s="251"/>
      <c r="T15" s="251"/>
      <c r="U15" s="251"/>
      <c r="V15" s="252"/>
      <c r="W15" s="252"/>
      <c r="X15" s="252"/>
      <c r="Y15" s="252"/>
    </row>
    <row r="16" spans="1:25" s="245" customFormat="1" ht="20" customHeight="1">
      <c r="A16" s="281"/>
      <c r="B16" s="411" t="s">
        <v>210</v>
      </c>
      <c r="C16" s="412"/>
      <c r="D16" s="302" t="s">
        <v>171</v>
      </c>
      <c r="E16" s="281"/>
      <c r="F16" s="284"/>
      <c r="G16" s="284"/>
      <c r="H16" s="284"/>
      <c r="I16" s="284"/>
      <c r="J16" s="284"/>
      <c r="K16" s="284"/>
      <c r="L16" s="284"/>
      <c r="M16" s="284"/>
      <c r="N16" s="281"/>
      <c r="O16" s="281"/>
      <c r="P16" s="281"/>
      <c r="Q16" s="250"/>
      <c r="R16" s="408"/>
      <c r="S16" s="251"/>
      <c r="T16" s="251"/>
      <c r="U16" s="251"/>
      <c r="V16" s="252"/>
      <c r="W16" s="252"/>
      <c r="X16" s="252"/>
      <c r="Y16" s="252"/>
    </row>
    <row r="17" spans="1:25" s="245" customFormat="1" ht="20" customHeight="1">
      <c r="A17" s="281"/>
      <c r="B17" s="411" t="s">
        <v>211</v>
      </c>
      <c r="C17" s="412"/>
      <c r="D17" s="302" t="s">
        <v>171</v>
      </c>
      <c r="E17" s="281"/>
      <c r="F17" s="284"/>
      <c r="G17" s="284"/>
      <c r="H17" s="284"/>
      <c r="I17" s="284"/>
      <c r="J17" s="284"/>
      <c r="K17" s="284"/>
      <c r="L17" s="284"/>
      <c r="M17" s="284"/>
      <c r="N17" s="281"/>
      <c r="O17" s="281"/>
      <c r="P17" s="281"/>
      <c r="Q17" s="250"/>
      <c r="R17" s="408"/>
      <c r="S17" s="251"/>
      <c r="T17" s="251"/>
      <c r="U17" s="251"/>
      <c r="V17" s="252"/>
      <c r="W17" s="252"/>
      <c r="X17" s="252"/>
      <c r="Y17" s="252"/>
    </row>
    <row r="18" spans="1:25" s="245" customFormat="1" ht="20" customHeight="1">
      <c r="A18" s="281"/>
      <c r="B18" s="411" t="s">
        <v>258</v>
      </c>
      <c r="C18" s="412"/>
      <c r="D18" s="302" t="s">
        <v>171</v>
      </c>
      <c r="E18" s="281"/>
      <c r="F18" s="284"/>
      <c r="G18" s="284"/>
      <c r="H18" s="284"/>
      <c r="I18" s="284"/>
      <c r="J18" s="284"/>
      <c r="K18" s="284"/>
      <c r="L18" s="284"/>
      <c r="M18" s="284"/>
      <c r="N18" s="281"/>
      <c r="O18" s="281"/>
      <c r="P18" s="281"/>
      <c r="Q18" s="250"/>
      <c r="R18" s="408"/>
      <c r="S18" s="251"/>
      <c r="T18" s="251"/>
      <c r="U18" s="251"/>
      <c r="V18" s="252"/>
      <c r="W18" s="252"/>
      <c r="X18" s="252"/>
      <c r="Y18" s="252"/>
    </row>
    <row r="19" spans="1:25" s="245" customFormat="1" ht="20" customHeight="1">
      <c r="A19" s="281"/>
      <c r="B19" s="411" t="s">
        <v>212</v>
      </c>
      <c r="C19" s="412"/>
      <c r="D19" s="302" t="s">
        <v>171</v>
      </c>
      <c r="E19" s="281"/>
      <c r="F19" s="284"/>
      <c r="G19" s="284"/>
      <c r="H19" s="284"/>
      <c r="I19" s="284"/>
      <c r="J19" s="284"/>
      <c r="K19" s="284"/>
      <c r="L19" s="284"/>
      <c r="M19" s="284"/>
      <c r="N19" s="281"/>
      <c r="O19" s="281"/>
      <c r="P19" s="281"/>
      <c r="Q19" s="250"/>
      <c r="R19" s="408"/>
      <c r="S19" s="251"/>
      <c r="T19" s="251"/>
      <c r="U19" s="251"/>
      <c r="V19" s="252"/>
      <c r="W19" s="252"/>
      <c r="X19" s="252"/>
      <c r="Y19" s="252"/>
    </row>
    <row r="20" spans="1:25" s="245" customFormat="1" ht="20" customHeight="1">
      <c r="A20" s="281"/>
      <c r="B20" s="411" t="s">
        <v>213</v>
      </c>
      <c r="C20" s="412"/>
      <c r="D20" s="302" t="s">
        <v>171</v>
      </c>
      <c r="E20" s="281"/>
      <c r="F20" s="284"/>
      <c r="G20" s="284"/>
      <c r="H20" s="284"/>
      <c r="I20" s="284"/>
      <c r="J20" s="284"/>
      <c r="K20" s="284"/>
      <c r="L20" s="284"/>
      <c r="M20" s="284"/>
      <c r="N20" s="281"/>
      <c r="O20" s="281"/>
      <c r="P20" s="281"/>
      <c r="Q20" s="250"/>
      <c r="R20" s="408"/>
      <c r="S20" s="251"/>
      <c r="T20" s="251"/>
      <c r="U20" s="251"/>
      <c r="V20" s="252"/>
      <c r="W20" s="252"/>
      <c r="X20" s="252"/>
      <c r="Y20" s="252"/>
    </row>
    <row r="21" spans="1:25" s="245" customFormat="1" ht="20" customHeight="1">
      <c r="A21" s="281"/>
      <c r="B21" s="411" t="s">
        <v>219</v>
      </c>
      <c r="C21" s="412"/>
      <c r="D21" s="302" t="s">
        <v>171</v>
      </c>
      <c r="E21" s="281"/>
      <c r="F21" s="284"/>
      <c r="G21" s="284"/>
      <c r="H21" s="284"/>
      <c r="I21" s="284"/>
      <c r="J21" s="284"/>
      <c r="K21" s="284"/>
      <c r="L21" s="284"/>
      <c r="M21" s="284"/>
      <c r="N21" s="281"/>
      <c r="O21" s="281"/>
      <c r="P21" s="281"/>
      <c r="Q21" s="250"/>
      <c r="R21" s="408"/>
      <c r="S21" s="251"/>
      <c r="T21" s="251"/>
      <c r="U21" s="251"/>
      <c r="V21" s="252"/>
      <c r="W21" s="252"/>
      <c r="X21" s="252"/>
      <c r="Y21" s="252"/>
    </row>
    <row r="22" spans="1:25" s="245" customFormat="1" ht="20" customHeight="1">
      <c r="A22" s="281"/>
      <c r="B22" s="411" t="s">
        <v>214</v>
      </c>
      <c r="C22" s="412"/>
      <c r="D22" s="302" t="s">
        <v>171</v>
      </c>
      <c r="E22" s="281"/>
      <c r="F22" s="284"/>
      <c r="G22" s="284"/>
      <c r="H22" s="284"/>
      <c r="I22" s="284"/>
      <c r="J22" s="284"/>
      <c r="K22" s="284"/>
      <c r="L22" s="284"/>
      <c r="M22" s="284"/>
      <c r="N22" s="281"/>
      <c r="O22" s="281"/>
      <c r="P22" s="281"/>
      <c r="Q22" s="250"/>
      <c r="R22" s="408"/>
      <c r="S22" s="251"/>
      <c r="T22" s="251"/>
      <c r="U22" s="251"/>
      <c r="V22" s="252"/>
      <c r="W22" s="252"/>
      <c r="X22" s="252"/>
      <c r="Y22" s="252"/>
    </row>
    <row r="23" spans="1:25" s="245" customFormat="1" ht="20" customHeight="1">
      <c r="A23" s="281"/>
      <c r="B23" s="411" t="s">
        <v>259</v>
      </c>
      <c r="C23" s="412"/>
      <c r="D23" s="302"/>
      <c r="E23" s="281"/>
      <c r="F23" s="284"/>
      <c r="G23" s="284"/>
      <c r="H23" s="284"/>
      <c r="I23" s="284"/>
      <c r="J23" s="284"/>
      <c r="K23" s="284"/>
      <c r="L23" s="284"/>
      <c r="M23" s="284"/>
      <c r="N23" s="281"/>
      <c r="O23" s="281"/>
      <c r="P23" s="281"/>
      <c r="Q23" s="250"/>
      <c r="R23" s="408"/>
      <c r="S23" s="251"/>
      <c r="T23" s="251"/>
      <c r="U23" s="251"/>
      <c r="V23" s="252"/>
      <c r="W23" s="252"/>
      <c r="X23" s="252"/>
      <c r="Y23" s="252"/>
    </row>
    <row r="24" spans="1:25">
      <c r="A24" s="276"/>
      <c r="B24" s="391"/>
      <c r="C24" s="276"/>
      <c r="D24" s="276"/>
      <c r="E24" s="276"/>
      <c r="F24" s="275"/>
      <c r="G24" s="275"/>
      <c r="H24" s="275"/>
      <c r="I24" s="275"/>
      <c r="J24" s="275"/>
      <c r="K24" s="275"/>
      <c r="L24" s="275"/>
      <c r="M24" s="275"/>
      <c r="N24" s="274"/>
      <c r="O24" s="276"/>
      <c r="P24" s="276"/>
      <c r="Q24" s="234"/>
      <c r="R24" s="409"/>
      <c r="S24" s="235"/>
      <c r="T24" s="235"/>
      <c r="U24" s="235"/>
      <c r="V24" s="236"/>
      <c r="W24" s="236"/>
      <c r="X24" s="236"/>
      <c r="Y24" s="236"/>
    </row>
    <row r="25" spans="1:25">
      <c r="A25" s="276"/>
      <c r="B25" s="391"/>
      <c r="C25" s="276"/>
      <c r="D25" s="276"/>
      <c r="E25" s="276"/>
      <c r="F25" s="275"/>
      <c r="G25" s="275"/>
      <c r="H25" s="275"/>
      <c r="I25" s="275"/>
      <c r="J25" s="275"/>
      <c r="K25" s="275"/>
      <c r="L25" s="275"/>
      <c r="M25" s="275"/>
      <c r="N25" s="274"/>
      <c r="O25" s="276"/>
      <c r="P25" s="276"/>
      <c r="Q25" s="238" t="str">
        <f>IF(OR(D12="",D12="/"),"",IF($D$12&lt;500,"S",IF($D$12&lt;1000,"M","L")))</f>
        <v/>
      </c>
      <c r="R25" s="409"/>
      <c r="S25" s="235"/>
      <c r="T25" s="235"/>
      <c r="U25" s="235"/>
      <c r="V25" s="236"/>
      <c r="W25" s="236"/>
      <c r="X25" s="236"/>
      <c r="Y25" s="236"/>
    </row>
    <row r="26" spans="1:25">
      <c r="A26" s="276"/>
      <c r="B26" s="391"/>
      <c r="C26" s="276"/>
      <c r="D26" s="276"/>
      <c r="E26" s="276"/>
      <c r="F26" s="275"/>
      <c r="G26" s="275"/>
      <c r="H26" s="275"/>
      <c r="I26" s="275"/>
      <c r="J26" s="275"/>
      <c r="K26" s="275"/>
      <c r="L26" s="275"/>
      <c r="M26" s="275"/>
      <c r="N26" s="274"/>
      <c r="O26" s="276"/>
      <c r="P26" s="276"/>
      <c r="Q26" s="234"/>
      <c r="R26" s="409"/>
      <c r="S26" s="235"/>
      <c r="T26" s="235"/>
      <c r="U26" s="235"/>
      <c r="V26" s="236"/>
      <c r="W26" s="236"/>
      <c r="X26" s="236"/>
      <c r="Y26" s="236"/>
    </row>
    <row r="27" spans="1:25" s="233" customFormat="1" ht="34" customHeight="1">
      <c r="A27" s="274"/>
      <c r="B27" s="390"/>
      <c r="C27" s="277"/>
      <c r="D27" s="277"/>
      <c r="E27" s="277"/>
      <c r="F27" s="278"/>
      <c r="G27" s="278"/>
      <c r="H27" s="278"/>
      <c r="I27" s="278"/>
      <c r="J27" s="278"/>
      <c r="K27" s="278"/>
      <c r="L27" s="278"/>
      <c r="M27" s="278"/>
      <c r="N27" s="274"/>
      <c r="O27" s="274"/>
      <c r="P27" s="274"/>
      <c r="Q27" s="234"/>
      <c r="R27" s="409"/>
      <c r="S27" s="229"/>
      <c r="T27" s="239"/>
      <c r="U27" s="239"/>
      <c r="V27" s="239"/>
      <c r="W27" s="239"/>
      <c r="X27" s="236"/>
      <c r="Y27" s="236"/>
    </row>
    <row r="28" spans="1:25" s="233" customFormat="1" ht="92" customHeight="1">
      <c r="A28" s="274"/>
      <c r="B28" s="390"/>
      <c r="C28" s="278"/>
      <c r="D28" s="278"/>
      <c r="E28" s="278"/>
      <c r="F28" s="279" t="s">
        <v>31</v>
      </c>
      <c r="G28" s="279" t="s">
        <v>32</v>
      </c>
      <c r="H28" s="279" t="s">
        <v>140</v>
      </c>
      <c r="I28" s="279" t="s">
        <v>33</v>
      </c>
      <c r="J28" s="279" t="s">
        <v>34</v>
      </c>
      <c r="K28" s="279" t="s">
        <v>141</v>
      </c>
      <c r="L28" s="279"/>
      <c r="M28" s="280"/>
      <c r="N28" s="274"/>
      <c r="O28" s="274"/>
      <c r="P28" s="274"/>
      <c r="Q28" s="240"/>
      <c r="R28" s="407"/>
      <c r="S28" s="231"/>
      <c r="T28" s="231"/>
      <c r="U28" s="231"/>
      <c r="V28" s="232"/>
      <c r="W28" s="241" t="s">
        <v>36</v>
      </c>
      <c r="X28" s="241"/>
      <c r="Y28" s="241"/>
    </row>
    <row r="29" spans="1:25" s="233" customFormat="1" ht="25" customHeight="1" thickBot="1">
      <c r="A29" s="274"/>
      <c r="B29" s="392" t="s">
        <v>220</v>
      </c>
      <c r="C29" s="305"/>
      <c r="D29" s="304"/>
      <c r="E29" s="304"/>
      <c r="F29" s="306">
        <v>0</v>
      </c>
      <c r="G29" s="306">
        <v>1</v>
      </c>
      <c r="H29" s="306">
        <v>2</v>
      </c>
      <c r="I29" s="306">
        <v>3</v>
      </c>
      <c r="J29" s="306">
        <v>4</v>
      </c>
      <c r="K29" s="306">
        <v>5</v>
      </c>
      <c r="L29" s="306"/>
      <c r="M29" s="307" t="s">
        <v>16</v>
      </c>
      <c r="N29" s="277"/>
      <c r="O29" s="274"/>
      <c r="P29" s="274"/>
      <c r="Q29" s="230"/>
      <c r="R29" s="407"/>
      <c r="S29" s="231"/>
      <c r="T29" s="231"/>
      <c r="U29" s="231"/>
      <c r="V29" s="232"/>
      <c r="W29" s="231"/>
      <c r="X29" s="231"/>
      <c r="Y29" s="231"/>
    </row>
    <row r="30" spans="1:25" s="245" customFormat="1" ht="57" customHeight="1" thickBot="1">
      <c r="A30" s="281"/>
      <c r="B30" s="393"/>
      <c r="C30" s="281"/>
      <c r="D30" s="282" t="s">
        <v>19</v>
      </c>
      <c r="E30" s="281"/>
      <c r="F30" s="283"/>
      <c r="G30" s="283"/>
      <c r="H30" s="283"/>
      <c r="I30" s="283"/>
      <c r="J30" s="283"/>
      <c r="K30" s="283"/>
      <c r="L30" s="283"/>
      <c r="M30" s="404"/>
      <c r="N30" s="281"/>
      <c r="O30" s="281"/>
      <c r="P30" s="281"/>
      <c r="Q30" s="242"/>
      <c r="R30" s="408"/>
      <c r="S30" s="231"/>
      <c r="T30" s="231"/>
      <c r="U30" s="231"/>
      <c r="V30" s="232"/>
      <c r="W30" s="243" t="str">
        <f t="shared" ref="W30:W35" si="0">IF(OR(Q30=0,Q30=""),"",Q30-1)</f>
        <v/>
      </c>
      <c r="X30" s="231"/>
      <c r="Y30" s="244" t="str">
        <f t="shared" ref="Y30:Y35" si="1">W30</f>
        <v/>
      </c>
    </row>
    <row r="31" spans="1:25" s="245" customFormat="1" ht="57" customHeight="1" thickBot="1">
      <c r="A31" s="281"/>
      <c r="B31" s="393"/>
      <c r="C31" s="281"/>
      <c r="D31" s="282" t="s">
        <v>20</v>
      </c>
      <c r="E31" s="281"/>
      <c r="F31" s="283"/>
      <c r="G31" s="283"/>
      <c r="H31" s="283"/>
      <c r="I31" s="283"/>
      <c r="J31" s="283"/>
      <c r="K31" s="283"/>
      <c r="L31" s="283"/>
      <c r="M31" s="404"/>
      <c r="N31" s="281"/>
      <c r="O31" s="281"/>
      <c r="P31" s="281"/>
      <c r="Q31" s="246"/>
      <c r="R31" s="408"/>
      <c r="S31" s="231"/>
      <c r="T31" s="231"/>
      <c r="U31" s="231"/>
      <c r="V31" s="232"/>
      <c r="W31" s="247" t="str">
        <f t="shared" si="0"/>
        <v/>
      </c>
      <c r="X31" s="231"/>
      <c r="Y31" s="244" t="str">
        <f t="shared" si="1"/>
        <v/>
      </c>
    </row>
    <row r="32" spans="1:25" s="245" customFormat="1" ht="57" customHeight="1" thickBot="1">
      <c r="A32" s="281"/>
      <c r="B32" s="393"/>
      <c r="C32" s="281"/>
      <c r="D32" s="282" t="s">
        <v>21</v>
      </c>
      <c r="E32" s="281"/>
      <c r="F32" s="283"/>
      <c r="G32" s="283"/>
      <c r="H32" s="283"/>
      <c r="I32" s="283"/>
      <c r="J32" s="283"/>
      <c r="K32" s="283"/>
      <c r="L32" s="283"/>
      <c r="M32" s="404"/>
      <c r="N32" s="281"/>
      <c r="O32" s="281"/>
      <c r="P32" s="281"/>
      <c r="Q32" s="246"/>
      <c r="R32" s="408"/>
      <c r="S32" s="231"/>
      <c r="T32" s="231"/>
      <c r="U32" s="231"/>
      <c r="V32" s="232"/>
      <c r="W32" s="247" t="str">
        <f t="shared" si="0"/>
        <v/>
      </c>
      <c r="X32" s="231"/>
      <c r="Y32" s="244" t="str">
        <f t="shared" si="1"/>
        <v/>
      </c>
    </row>
    <row r="33" spans="1:25" s="245" customFormat="1" ht="57" customHeight="1" thickBot="1">
      <c r="A33" s="281"/>
      <c r="B33" s="393"/>
      <c r="C33" s="281"/>
      <c r="D33" s="282" t="s">
        <v>22</v>
      </c>
      <c r="E33" s="281"/>
      <c r="F33" s="283"/>
      <c r="G33" s="283"/>
      <c r="H33" s="283"/>
      <c r="I33" s="283"/>
      <c r="J33" s="283"/>
      <c r="K33" s="283"/>
      <c r="L33" s="283"/>
      <c r="M33" s="404"/>
      <c r="N33" s="281"/>
      <c r="O33" s="281"/>
      <c r="P33" s="281"/>
      <c r="Q33" s="246"/>
      <c r="R33" s="408"/>
      <c r="S33" s="231"/>
      <c r="T33" s="231"/>
      <c r="U33" s="231"/>
      <c r="V33" s="232"/>
      <c r="W33" s="247" t="str">
        <f t="shared" si="0"/>
        <v/>
      </c>
      <c r="X33" s="231"/>
      <c r="Y33" s="244" t="str">
        <f t="shared" si="1"/>
        <v/>
      </c>
    </row>
    <row r="34" spans="1:25" s="245" customFormat="1" ht="57" customHeight="1" thickBot="1">
      <c r="A34" s="281"/>
      <c r="B34" s="393"/>
      <c r="C34" s="281"/>
      <c r="D34" s="282" t="s">
        <v>23</v>
      </c>
      <c r="E34" s="281"/>
      <c r="F34" s="283"/>
      <c r="G34" s="283"/>
      <c r="H34" s="283"/>
      <c r="I34" s="283"/>
      <c r="J34" s="283"/>
      <c r="K34" s="283"/>
      <c r="L34" s="283"/>
      <c r="M34" s="404"/>
      <c r="N34" s="281"/>
      <c r="O34" s="281"/>
      <c r="P34" s="281"/>
      <c r="Q34" s="246"/>
      <c r="R34" s="408"/>
      <c r="S34" s="231"/>
      <c r="T34" s="231"/>
      <c r="U34" s="231"/>
      <c r="V34" s="232"/>
      <c r="W34" s="247" t="str">
        <f t="shared" si="0"/>
        <v/>
      </c>
      <c r="X34" s="231"/>
      <c r="Y34" s="244" t="str">
        <f t="shared" si="1"/>
        <v/>
      </c>
    </row>
    <row r="35" spans="1:25" s="245" customFormat="1" ht="57" customHeight="1" thickBot="1">
      <c r="A35" s="281"/>
      <c r="B35" s="393"/>
      <c r="C35" s="281"/>
      <c r="D35" s="282" t="s">
        <v>24</v>
      </c>
      <c r="E35" s="281"/>
      <c r="F35" s="283"/>
      <c r="G35" s="283"/>
      <c r="H35" s="283"/>
      <c r="I35" s="283"/>
      <c r="J35" s="283"/>
      <c r="K35" s="283"/>
      <c r="L35" s="283"/>
      <c r="M35" s="404"/>
      <c r="N35" s="281"/>
      <c r="O35" s="281"/>
      <c r="P35" s="281"/>
      <c r="Q35" s="248"/>
      <c r="R35" s="408"/>
      <c r="S35" s="231"/>
      <c r="T35" s="231"/>
      <c r="U35" s="231"/>
      <c r="V35" s="232"/>
      <c r="W35" s="249" t="str">
        <f t="shared" si="0"/>
        <v/>
      </c>
      <c r="X35" s="231"/>
      <c r="Y35" s="244" t="str">
        <f t="shared" si="1"/>
        <v/>
      </c>
    </row>
    <row r="36" spans="1:25" s="245" customFormat="1" ht="25" customHeight="1">
      <c r="A36" s="281"/>
      <c r="B36" s="393"/>
      <c r="C36" s="281"/>
      <c r="D36" s="281"/>
      <c r="E36" s="281"/>
      <c r="F36" s="283"/>
      <c r="G36" s="283"/>
      <c r="H36" s="283"/>
      <c r="I36" s="283"/>
      <c r="J36" s="283"/>
      <c r="K36" s="283"/>
      <c r="L36" s="283"/>
      <c r="M36" s="284"/>
      <c r="N36" s="281"/>
      <c r="O36" s="281"/>
      <c r="P36" s="281"/>
      <c r="Q36" s="250"/>
      <c r="R36" s="408"/>
      <c r="S36" s="251"/>
      <c r="T36" s="251"/>
      <c r="U36" s="251"/>
      <c r="V36" s="252"/>
      <c r="W36" s="253"/>
      <c r="X36" s="231"/>
      <c r="Y36" s="231"/>
    </row>
    <row r="37" spans="1:25" s="233" customFormat="1" ht="25" customHeight="1">
      <c r="A37" s="274"/>
      <c r="B37" s="394"/>
      <c r="C37" s="277"/>
      <c r="D37" s="277"/>
      <c r="E37" s="277"/>
      <c r="F37" s="278"/>
      <c r="G37" s="278"/>
      <c r="H37" s="278"/>
      <c r="I37" s="278"/>
      <c r="J37" s="278"/>
      <c r="K37" s="278"/>
      <c r="L37" s="278"/>
      <c r="M37" s="278"/>
      <c r="N37" s="274"/>
      <c r="O37" s="274"/>
      <c r="P37" s="274"/>
      <c r="Q37" s="250"/>
      <c r="R37" s="407"/>
      <c r="S37" s="231"/>
      <c r="T37" s="231"/>
      <c r="U37" s="231"/>
      <c r="V37" s="232"/>
      <c r="W37" s="253"/>
      <c r="X37" s="231"/>
      <c r="Y37" s="231"/>
    </row>
    <row r="38" spans="1:25" s="233" customFormat="1" ht="92" customHeight="1">
      <c r="A38" s="274"/>
      <c r="B38" s="390"/>
      <c r="C38" s="278"/>
      <c r="D38" s="278"/>
      <c r="E38" s="278"/>
      <c r="F38" s="279" t="s">
        <v>133</v>
      </c>
      <c r="G38" s="279" t="s">
        <v>26</v>
      </c>
      <c r="H38" s="279" t="s">
        <v>134</v>
      </c>
      <c r="I38" s="279" t="s">
        <v>27</v>
      </c>
      <c r="J38" s="279" t="s">
        <v>29</v>
      </c>
      <c r="K38" s="279" t="s">
        <v>30</v>
      </c>
      <c r="L38" s="279"/>
      <c r="M38" s="280"/>
      <c r="N38" s="274"/>
      <c r="O38" s="274"/>
      <c r="P38" s="274"/>
      <c r="Q38" s="250"/>
      <c r="R38" s="407"/>
      <c r="S38" s="231"/>
      <c r="T38" s="231"/>
      <c r="U38" s="231"/>
      <c r="V38" s="232"/>
      <c r="W38" s="253"/>
      <c r="X38" s="231"/>
      <c r="Y38" s="231"/>
    </row>
    <row r="39" spans="1:25" s="233" customFormat="1" ht="25" customHeight="1" thickBot="1">
      <c r="A39" s="274"/>
      <c r="B39" s="392" t="s">
        <v>216</v>
      </c>
      <c r="C39" s="305"/>
      <c r="D39" s="304"/>
      <c r="E39" s="304"/>
      <c r="F39" s="306">
        <v>5</v>
      </c>
      <c r="G39" s="306">
        <v>4</v>
      </c>
      <c r="H39" s="306">
        <v>3</v>
      </c>
      <c r="I39" s="306">
        <v>2</v>
      </c>
      <c r="J39" s="306">
        <v>1</v>
      </c>
      <c r="K39" s="306">
        <v>0</v>
      </c>
      <c r="L39" s="306"/>
      <c r="M39" s="307" t="s">
        <v>16</v>
      </c>
      <c r="N39" s="277"/>
      <c r="O39" s="274"/>
      <c r="P39" s="274"/>
      <c r="Q39" s="254"/>
      <c r="R39" s="407"/>
      <c r="S39" s="231"/>
      <c r="T39" s="231"/>
      <c r="U39" s="231"/>
      <c r="V39" s="231"/>
      <c r="W39" s="231"/>
      <c r="X39" s="231"/>
      <c r="Y39" s="231"/>
    </row>
    <row r="40" spans="1:25" s="245" customFormat="1" ht="57" customHeight="1" thickBot="1">
      <c r="A40" s="281"/>
      <c r="B40" s="393"/>
      <c r="C40" s="281"/>
      <c r="D40" s="282" t="s">
        <v>1</v>
      </c>
      <c r="E40" s="274"/>
      <c r="F40" s="285"/>
      <c r="G40" s="285"/>
      <c r="H40" s="285"/>
      <c r="I40" s="285"/>
      <c r="J40" s="285"/>
      <c r="K40" s="285"/>
      <c r="L40" s="285"/>
      <c r="M40" s="404"/>
      <c r="N40" s="274"/>
      <c r="O40" s="281"/>
      <c r="P40" s="281"/>
      <c r="Q40" s="242"/>
      <c r="R40" s="408"/>
      <c r="S40" s="231"/>
      <c r="T40" s="231"/>
      <c r="U40" s="231"/>
      <c r="V40" s="232"/>
      <c r="W40" s="243" t="str">
        <f>IF(OR(Q40=0,Q40=""),"",5-(Q40-1))</f>
        <v/>
      </c>
      <c r="X40" s="231"/>
      <c r="Y40" s="255" t="str">
        <f>W40</f>
        <v/>
      </c>
    </row>
    <row r="41" spans="1:25" s="245" customFormat="1" ht="57" customHeight="1" thickBot="1">
      <c r="A41" s="281"/>
      <c r="B41" s="393"/>
      <c r="C41" s="281"/>
      <c r="D41" s="282" t="s">
        <v>2</v>
      </c>
      <c r="E41" s="274"/>
      <c r="F41" s="397"/>
      <c r="G41" s="397"/>
      <c r="H41" s="397"/>
      <c r="I41" s="397"/>
      <c r="J41" s="397"/>
      <c r="K41" s="397"/>
      <c r="L41" s="285"/>
      <c r="M41" s="404"/>
      <c r="N41" s="274"/>
      <c r="O41" s="281"/>
      <c r="P41" s="281"/>
      <c r="Q41" s="246"/>
      <c r="R41" s="408"/>
      <c r="S41" s="231"/>
      <c r="T41" s="231"/>
      <c r="U41" s="231"/>
      <c r="V41" s="232"/>
      <c r="W41" s="243" t="str">
        <f>IF(OR(Q41=0,Q41=""),"",5-(Q41-1))</f>
        <v/>
      </c>
      <c r="X41" s="231"/>
      <c r="Y41" s="255" t="str">
        <f>W41</f>
        <v/>
      </c>
    </row>
    <row r="42" spans="1:25" s="245" customFormat="1" ht="57" customHeight="1" thickBot="1">
      <c r="A42" s="281"/>
      <c r="B42" s="393"/>
      <c r="C42" s="281"/>
      <c r="D42" s="282" t="s">
        <v>3</v>
      </c>
      <c r="E42" s="274"/>
      <c r="F42" s="285"/>
      <c r="G42" s="285"/>
      <c r="H42" s="285"/>
      <c r="I42" s="285"/>
      <c r="J42" s="285"/>
      <c r="K42" s="285"/>
      <c r="L42" s="285"/>
      <c r="M42" s="404"/>
      <c r="N42" s="274"/>
      <c r="O42" s="281"/>
      <c r="P42" s="281"/>
      <c r="Q42" s="248"/>
      <c r="R42" s="408"/>
      <c r="S42" s="231"/>
      <c r="T42" s="231"/>
      <c r="U42" s="231"/>
      <c r="V42" s="232"/>
      <c r="W42" s="243" t="str">
        <f>IF(OR(Q42=0,Q42=""),"",5-(Q42-1))</f>
        <v/>
      </c>
      <c r="X42" s="231"/>
      <c r="Y42" s="255" t="str">
        <f>W42</f>
        <v/>
      </c>
    </row>
    <row r="43" spans="1:25" s="245" customFormat="1" ht="79" customHeight="1">
      <c r="A43" s="281"/>
      <c r="B43" s="393"/>
      <c r="C43" s="281"/>
      <c r="D43" s="286"/>
      <c r="E43" s="281"/>
      <c r="F43" s="287" t="s">
        <v>31</v>
      </c>
      <c r="G43" s="287" t="s">
        <v>135</v>
      </c>
      <c r="H43" s="287" t="s">
        <v>134</v>
      </c>
      <c r="I43" s="287" t="s">
        <v>136</v>
      </c>
      <c r="J43" s="287" t="s">
        <v>137</v>
      </c>
      <c r="K43" s="287" t="s">
        <v>138</v>
      </c>
      <c r="L43" s="287"/>
      <c r="M43" s="275"/>
      <c r="N43" s="274"/>
      <c r="O43" s="281"/>
      <c r="P43" s="281"/>
      <c r="Q43" s="250"/>
      <c r="R43" s="408"/>
      <c r="S43" s="251"/>
      <c r="T43" s="251"/>
      <c r="U43" s="251"/>
      <c r="V43" s="252"/>
      <c r="W43" s="251"/>
      <c r="X43" s="231"/>
      <c r="Y43" s="231"/>
    </row>
    <row r="44" spans="1:25" s="245" customFormat="1" ht="25" customHeight="1" thickBot="1">
      <c r="A44" s="281"/>
      <c r="B44" s="392" t="s">
        <v>217</v>
      </c>
      <c r="C44" s="305"/>
      <c r="D44" s="304"/>
      <c r="E44" s="304"/>
      <c r="F44" s="306"/>
      <c r="G44" s="306"/>
      <c r="H44" s="306"/>
      <c r="I44" s="306"/>
      <c r="J44" s="306"/>
      <c r="K44" s="306"/>
      <c r="L44" s="306"/>
      <c r="M44" s="304"/>
      <c r="N44" s="275"/>
      <c r="O44" s="275"/>
      <c r="P44" s="281"/>
      <c r="Q44" s="250"/>
      <c r="R44" s="408"/>
      <c r="S44" s="251"/>
      <c r="T44" s="251"/>
      <c r="U44" s="251"/>
      <c r="V44" s="252"/>
      <c r="W44" s="251"/>
      <c r="X44" s="231"/>
      <c r="Y44" s="231"/>
    </row>
    <row r="45" spans="1:25" s="245" customFormat="1" ht="25" customHeight="1" thickBot="1">
      <c r="A45" s="281"/>
      <c r="B45" s="394"/>
      <c r="C45" s="277"/>
      <c r="D45" s="277"/>
      <c r="E45" s="278"/>
      <c r="F45" s="278"/>
      <c r="G45" s="278"/>
      <c r="H45" s="278"/>
      <c r="I45" s="275"/>
      <c r="J45" s="275"/>
      <c r="K45" s="275"/>
      <c r="L45" s="275"/>
      <c r="M45" s="275"/>
      <c r="N45" s="275"/>
      <c r="O45" s="275"/>
      <c r="P45" s="281"/>
      <c r="Q45" s="250"/>
      <c r="R45" s="408"/>
      <c r="S45" s="251"/>
      <c r="T45" s="251"/>
      <c r="U45" s="251"/>
      <c r="V45" s="252"/>
      <c r="W45" s="251"/>
      <c r="X45" s="231"/>
      <c r="Y45" s="231"/>
    </row>
    <row r="46" spans="1:25" s="245" customFormat="1" ht="50" customHeight="1" thickBot="1">
      <c r="A46" s="281"/>
      <c r="B46" s="393"/>
      <c r="C46" s="288"/>
      <c r="D46" s="288" t="s">
        <v>9</v>
      </c>
      <c r="E46" s="289"/>
      <c r="F46" s="290" t="s">
        <v>12</v>
      </c>
      <c r="G46" s="290" t="s">
        <v>13</v>
      </c>
      <c r="H46" s="290" t="s">
        <v>14</v>
      </c>
      <c r="I46" s="278"/>
      <c r="J46" s="278"/>
      <c r="K46" s="278"/>
      <c r="L46" s="278"/>
      <c r="M46" s="308" t="s">
        <v>16</v>
      </c>
      <c r="N46" s="291" t="str">
        <f>IF(COUNT(Q47:Q50)=0,"",SUM(W47:W50))</f>
        <v/>
      </c>
      <c r="O46" s="292" t="s">
        <v>15</v>
      </c>
      <c r="P46" s="293"/>
      <c r="Q46" s="256"/>
      <c r="R46" s="410"/>
      <c r="S46" s="257">
        <v>1</v>
      </c>
      <c r="T46" s="258">
        <v>2</v>
      </c>
      <c r="U46" s="259">
        <v>3</v>
      </c>
      <c r="V46" s="252"/>
      <c r="W46" s="260"/>
      <c r="X46" s="244" t="str">
        <f>IF(COUNT(W47:W50)=0,"",SUM(W47:W50))</f>
        <v/>
      </c>
      <c r="Y46" s="244" t="str">
        <f>IF(X46="","",X46)</f>
        <v/>
      </c>
    </row>
    <row r="47" spans="1:25" s="245" customFormat="1" ht="84">
      <c r="A47" s="281"/>
      <c r="B47" s="395"/>
      <c r="C47" s="413">
        <v>1</v>
      </c>
      <c r="D47" s="414" t="s">
        <v>237</v>
      </c>
      <c r="E47" s="281"/>
      <c r="F47" s="285"/>
      <c r="G47" s="285"/>
      <c r="H47" s="285"/>
      <c r="I47" s="275"/>
      <c r="J47" s="275"/>
      <c r="K47" s="275"/>
      <c r="L47" s="275"/>
      <c r="M47" s="404"/>
      <c r="N47" s="274"/>
      <c r="O47" s="281"/>
      <c r="P47" s="281"/>
      <c r="Q47" s="261"/>
      <c r="R47" s="408"/>
      <c r="S47" s="262">
        <v>2</v>
      </c>
      <c r="T47" s="262">
        <v>0</v>
      </c>
      <c r="U47" s="262"/>
      <c r="V47" s="252"/>
      <c r="W47" s="263" t="str">
        <f>IF(OR(Q47=0,Q47=""),"",IF(Q47=1,S47,IF(Q47=2,T47,IF(Q47=3,U47))))</f>
        <v/>
      </c>
      <c r="X47" s="231"/>
      <c r="Y47" s="231"/>
    </row>
    <row r="48" spans="1:25" s="245" customFormat="1" ht="98">
      <c r="A48" s="281"/>
      <c r="B48" s="395"/>
      <c r="C48" s="413">
        <v>2</v>
      </c>
      <c r="D48" s="414" t="s">
        <v>238</v>
      </c>
      <c r="E48" s="281"/>
      <c r="F48" s="285"/>
      <c r="G48" s="285"/>
      <c r="H48" s="285"/>
      <c r="I48" s="275"/>
      <c r="J48" s="275"/>
      <c r="K48" s="275"/>
      <c r="L48" s="275"/>
      <c r="M48" s="404"/>
      <c r="N48" s="274"/>
      <c r="O48" s="281"/>
      <c r="P48" s="281"/>
      <c r="Q48" s="261"/>
      <c r="R48" s="408"/>
      <c r="S48" s="262">
        <v>1</v>
      </c>
      <c r="T48" s="262">
        <v>0</v>
      </c>
      <c r="U48" s="262"/>
      <c r="V48" s="252"/>
      <c r="W48" s="263" t="str">
        <f>IF(OR(Q48=0,Q48=""),"",IF(Q48=1,S48,IF(Q48=2,T48,IF(Q48=3,U48))))</f>
        <v/>
      </c>
      <c r="X48" s="231"/>
      <c r="Y48" s="231"/>
    </row>
    <row r="49" spans="1:25" s="245" customFormat="1" ht="112">
      <c r="A49" s="281"/>
      <c r="B49" s="396"/>
      <c r="C49" s="413">
        <v>3</v>
      </c>
      <c r="D49" s="414" t="s">
        <v>260</v>
      </c>
      <c r="E49" s="281"/>
      <c r="F49" s="285"/>
      <c r="G49" s="285"/>
      <c r="H49" s="285"/>
      <c r="I49" s="275"/>
      <c r="J49" s="275"/>
      <c r="K49" s="275"/>
      <c r="L49" s="275"/>
      <c r="M49" s="404"/>
      <c r="N49" s="274"/>
      <c r="O49" s="281"/>
      <c r="P49" s="281"/>
      <c r="Q49" s="261"/>
      <c r="R49" s="408"/>
      <c r="S49" s="262">
        <v>1</v>
      </c>
      <c r="T49" s="262">
        <v>0</v>
      </c>
      <c r="U49" s="262"/>
      <c r="V49" s="252"/>
      <c r="W49" s="263" t="str">
        <f>IF(OR(Q49=0,Q49=""),"",IF(Q49=1,S49,IF(Q49=2,T49,IF(Q49=3,U49))))</f>
        <v/>
      </c>
      <c r="X49" s="231"/>
      <c r="Y49" s="231"/>
    </row>
    <row r="50" spans="1:25" s="245" customFormat="1" ht="84" customHeight="1">
      <c r="A50" s="281"/>
      <c r="B50" s="395"/>
      <c r="C50" s="413">
        <v>4</v>
      </c>
      <c r="D50" s="414" t="s">
        <v>239</v>
      </c>
      <c r="E50" s="281"/>
      <c r="F50" s="285"/>
      <c r="G50" s="285"/>
      <c r="H50" s="285"/>
      <c r="I50" s="275"/>
      <c r="J50" s="275"/>
      <c r="K50" s="275"/>
      <c r="L50" s="275"/>
      <c r="M50" s="404"/>
      <c r="N50" s="274"/>
      <c r="O50" s="281"/>
      <c r="P50" s="281"/>
      <c r="Q50" s="261"/>
      <c r="R50" s="408"/>
      <c r="S50" s="262">
        <v>1</v>
      </c>
      <c r="T50" s="262">
        <v>0</v>
      </c>
      <c r="U50" s="262"/>
      <c r="V50" s="252"/>
      <c r="W50" s="263" t="str">
        <f>IF(OR(Q50=0,Q50=""),"",IF(Q50=1,S50,IF(Q50=2,T50,IF(Q50=3,U50))))</f>
        <v/>
      </c>
      <c r="X50" s="231"/>
      <c r="Y50" s="231"/>
    </row>
    <row r="51" spans="1:25" s="245" customFormat="1" ht="15" customHeight="1" thickBot="1">
      <c r="A51" s="281"/>
      <c r="B51" s="395"/>
      <c r="C51" s="286"/>
      <c r="D51" s="414"/>
      <c r="E51" s="281"/>
      <c r="F51" s="285"/>
      <c r="G51" s="285"/>
      <c r="H51" s="285"/>
      <c r="I51" s="275"/>
      <c r="J51" s="275"/>
      <c r="K51" s="275"/>
      <c r="L51" s="275"/>
      <c r="M51" s="294"/>
      <c r="N51" s="274"/>
      <c r="O51" s="281"/>
      <c r="P51" s="281"/>
      <c r="Q51" s="250"/>
      <c r="R51" s="408"/>
      <c r="S51" s="251"/>
      <c r="T51" s="251"/>
      <c r="U51" s="251"/>
      <c r="V51" s="252"/>
      <c r="W51" s="251"/>
      <c r="X51" s="231"/>
      <c r="Y51" s="231"/>
    </row>
    <row r="52" spans="1:25" s="245" customFormat="1" ht="45" customHeight="1" thickBot="1">
      <c r="A52" s="281"/>
      <c r="B52" s="395"/>
      <c r="C52" s="288"/>
      <c r="D52" s="288" t="s">
        <v>4</v>
      </c>
      <c r="E52" s="289"/>
      <c r="F52" s="290" t="s">
        <v>12</v>
      </c>
      <c r="G52" s="290" t="s">
        <v>13</v>
      </c>
      <c r="H52" s="290" t="s">
        <v>14</v>
      </c>
      <c r="I52" s="275"/>
      <c r="J52" s="275"/>
      <c r="K52" s="275"/>
      <c r="L52" s="275"/>
      <c r="M52" s="295" t="s">
        <v>16</v>
      </c>
      <c r="N52" s="291" t="str">
        <f>IF(COUNT(Q53:Q56)=0,"",SUM(W53:W56))</f>
        <v/>
      </c>
      <c r="O52" s="292" t="s">
        <v>15</v>
      </c>
      <c r="P52" s="276"/>
      <c r="Q52" s="256"/>
      <c r="R52" s="409"/>
      <c r="S52" s="257">
        <v>1</v>
      </c>
      <c r="T52" s="258">
        <v>2</v>
      </c>
      <c r="U52" s="259">
        <v>3</v>
      </c>
      <c r="V52" s="252"/>
      <c r="W52" s="260"/>
      <c r="X52" s="244" t="str">
        <f>IF(COUNT(W53:W56)=0,"",SUM(W53:W56))</f>
        <v/>
      </c>
      <c r="Y52" s="244" t="str">
        <f>IF(X52="","",X52)</f>
        <v/>
      </c>
    </row>
    <row r="53" spans="1:25" s="245" customFormat="1" ht="56">
      <c r="A53" s="281"/>
      <c r="B53" s="395"/>
      <c r="C53" s="413">
        <v>5</v>
      </c>
      <c r="D53" s="414" t="s">
        <v>240</v>
      </c>
      <c r="E53" s="281"/>
      <c r="F53" s="285"/>
      <c r="G53" s="285"/>
      <c r="H53" s="285"/>
      <c r="I53" s="275"/>
      <c r="J53" s="275"/>
      <c r="K53" s="275"/>
      <c r="L53" s="275"/>
      <c r="M53" s="404"/>
      <c r="N53" s="274"/>
      <c r="O53" s="281"/>
      <c r="P53" s="281"/>
      <c r="Q53" s="261"/>
      <c r="R53" s="408"/>
      <c r="S53" s="262">
        <v>0</v>
      </c>
      <c r="T53" s="262">
        <v>1</v>
      </c>
      <c r="U53" s="262">
        <v>2</v>
      </c>
      <c r="V53" s="252"/>
      <c r="W53" s="263" t="str">
        <f>IF(OR(Q53=0,Q53=""),"",IF(Q53=1,S53,IF(Q53=2,T53,IF(Q53=3,U53))))</f>
        <v/>
      </c>
      <c r="X53" s="231"/>
      <c r="Y53" s="231"/>
    </row>
    <row r="54" spans="1:25" s="245" customFormat="1" ht="56">
      <c r="A54" s="281"/>
      <c r="B54" s="395"/>
      <c r="C54" s="413">
        <v>6</v>
      </c>
      <c r="D54" s="414" t="s">
        <v>241</v>
      </c>
      <c r="E54" s="281"/>
      <c r="F54" s="285"/>
      <c r="G54" s="285"/>
      <c r="H54" s="285"/>
      <c r="I54" s="275"/>
      <c r="J54" s="275"/>
      <c r="K54" s="275"/>
      <c r="L54" s="275"/>
      <c r="M54" s="404"/>
      <c r="N54" s="274"/>
      <c r="O54" s="281"/>
      <c r="P54" s="281"/>
      <c r="Q54" s="261"/>
      <c r="R54" s="408"/>
      <c r="S54" s="262">
        <v>0</v>
      </c>
      <c r="T54" s="262">
        <v>1</v>
      </c>
      <c r="U54" s="262"/>
      <c r="V54" s="252"/>
      <c r="W54" s="263" t="str">
        <f>IF(OR(Q54=0,Q54=""),"",IF(Q54=1,S54,IF(Q54=2,T54,IF(Q54=3,U54))))</f>
        <v/>
      </c>
      <c r="X54" s="231"/>
      <c r="Y54" s="231"/>
    </row>
    <row r="55" spans="1:25" s="245" customFormat="1" ht="56">
      <c r="A55" s="281"/>
      <c r="B55" s="395"/>
      <c r="C55" s="413">
        <v>7</v>
      </c>
      <c r="D55" s="414" t="s">
        <v>242</v>
      </c>
      <c r="E55" s="281"/>
      <c r="F55" s="285"/>
      <c r="G55" s="285"/>
      <c r="H55" s="285"/>
      <c r="I55" s="275"/>
      <c r="J55" s="275"/>
      <c r="K55" s="275"/>
      <c r="L55" s="275"/>
      <c r="M55" s="404"/>
      <c r="N55" s="274"/>
      <c r="O55" s="281"/>
      <c r="P55" s="281"/>
      <c r="Q55" s="261"/>
      <c r="R55" s="408"/>
      <c r="S55" s="262">
        <v>0</v>
      </c>
      <c r="T55" s="262">
        <v>1</v>
      </c>
      <c r="U55" s="262"/>
      <c r="V55" s="252"/>
      <c r="W55" s="263" t="str">
        <f>IF(OR(Q55=0,Q55=""),"",IF(Q55=1,S55,IF(Q55=2,T55,IF(Q55=3,U55))))</f>
        <v/>
      </c>
      <c r="X55" s="231"/>
      <c r="Y55" s="231"/>
    </row>
    <row r="56" spans="1:25" s="245" customFormat="1" ht="42">
      <c r="A56" s="281"/>
      <c r="B56" s="395"/>
      <c r="C56" s="413">
        <v>8</v>
      </c>
      <c r="D56" s="414" t="s">
        <v>243</v>
      </c>
      <c r="E56" s="281"/>
      <c r="F56" s="285"/>
      <c r="G56" s="285"/>
      <c r="H56" s="285"/>
      <c r="I56" s="275"/>
      <c r="J56" s="275"/>
      <c r="K56" s="275"/>
      <c r="L56" s="275"/>
      <c r="M56" s="404"/>
      <c r="N56" s="274"/>
      <c r="O56" s="281"/>
      <c r="P56" s="281"/>
      <c r="Q56" s="261"/>
      <c r="R56" s="408"/>
      <c r="S56" s="262">
        <v>0</v>
      </c>
      <c r="T56" s="262">
        <v>1</v>
      </c>
      <c r="U56" s="262"/>
      <c r="V56" s="252"/>
      <c r="W56" s="263" t="str">
        <f>IF(OR(Q56=0,Q56=""),"",IF(Q56=1,S56,IF(Q56=2,T56,IF(Q56=3,U56))))</f>
        <v/>
      </c>
      <c r="X56" s="231"/>
      <c r="Y56" s="231"/>
    </row>
    <row r="57" spans="1:25" s="245" customFormat="1" ht="15" customHeight="1" thickBot="1">
      <c r="A57" s="281"/>
      <c r="B57" s="395"/>
      <c r="C57" s="286"/>
      <c r="D57" s="414"/>
      <c r="E57" s="281"/>
      <c r="F57" s="285"/>
      <c r="G57" s="285"/>
      <c r="H57" s="285"/>
      <c r="I57" s="275"/>
      <c r="J57" s="275"/>
      <c r="K57" s="275"/>
      <c r="L57" s="275"/>
      <c r="M57" s="294"/>
      <c r="N57" s="274"/>
      <c r="O57" s="281"/>
      <c r="P57" s="281"/>
      <c r="Q57" s="250"/>
      <c r="R57" s="408"/>
      <c r="S57" s="251"/>
      <c r="T57" s="251"/>
      <c r="U57" s="251"/>
      <c r="V57" s="252"/>
      <c r="W57" s="251"/>
      <c r="X57" s="231"/>
      <c r="Y57" s="231"/>
    </row>
    <row r="58" spans="1:25" s="245" customFormat="1" ht="45" customHeight="1" thickBot="1">
      <c r="A58" s="281"/>
      <c r="B58" s="395"/>
      <c r="C58" s="288"/>
      <c r="D58" s="288" t="s">
        <v>5</v>
      </c>
      <c r="E58" s="289"/>
      <c r="F58" s="290" t="s">
        <v>12</v>
      </c>
      <c r="G58" s="290" t="s">
        <v>13</v>
      </c>
      <c r="H58" s="290" t="s">
        <v>14</v>
      </c>
      <c r="I58" s="275"/>
      <c r="J58" s="275"/>
      <c r="K58" s="275"/>
      <c r="L58" s="275"/>
      <c r="M58" s="295" t="s">
        <v>16</v>
      </c>
      <c r="N58" s="291" t="str">
        <f>IF(COUNT(Q59:Q63)=0,"",SUM(W59:W63))</f>
        <v/>
      </c>
      <c r="O58" s="292" t="s">
        <v>15</v>
      </c>
      <c r="P58" s="276"/>
      <c r="Q58" s="256"/>
      <c r="R58" s="409"/>
      <c r="S58" s="257">
        <v>1</v>
      </c>
      <c r="T58" s="258">
        <v>2</v>
      </c>
      <c r="U58" s="259">
        <v>3</v>
      </c>
      <c r="V58" s="252"/>
      <c r="W58" s="260"/>
      <c r="X58" s="244" t="str">
        <f>IF(COUNT(W59:W63)=0,"",SUM(W59:W63))</f>
        <v/>
      </c>
      <c r="Y58" s="244" t="str">
        <f>IF(X58="","",X58)</f>
        <v/>
      </c>
    </row>
    <row r="59" spans="1:25" s="245" customFormat="1" ht="56" customHeight="1">
      <c r="A59" s="281"/>
      <c r="B59" s="395"/>
      <c r="C59" s="413">
        <v>9</v>
      </c>
      <c r="D59" s="414" t="s">
        <v>244</v>
      </c>
      <c r="E59" s="281"/>
      <c r="F59" s="285"/>
      <c r="G59" s="296"/>
      <c r="H59" s="285"/>
      <c r="I59" s="275"/>
      <c r="J59" s="275"/>
      <c r="K59" s="275"/>
      <c r="L59" s="275"/>
      <c r="M59" s="404"/>
      <c r="N59" s="274"/>
      <c r="O59" s="281"/>
      <c r="P59" s="281"/>
      <c r="Q59" s="261"/>
      <c r="R59" s="408"/>
      <c r="S59" s="262">
        <v>1</v>
      </c>
      <c r="T59" s="262">
        <v>0</v>
      </c>
      <c r="U59" s="262"/>
      <c r="V59" s="252"/>
      <c r="W59" s="263" t="str">
        <f>IF(OR(Q59=0,Q59=""),"",IF(Q59=1,S59,IF(Q59=2,T59,IF(Q59=3,U59))))</f>
        <v/>
      </c>
      <c r="X59" s="231"/>
      <c r="Y59" s="231"/>
    </row>
    <row r="60" spans="1:25" s="245" customFormat="1" ht="56" customHeight="1">
      <c r="A60" s="281"/>
      <c r="B60" s="395"/>
      <c r="C60" s="413">
        <v>10</v>
      </c>
      <c r="D60" s="414" t="s">
        <v>245</v>
      </c>
      <c r="E60" s="281"/>
      <c r="F60" s="285"/>
      <c r="G60" s="296"/>
      <c r="H60" s="285"/>
      <c r="I60" s="275"/>
      <c r="J60" s="275"/>
      <c r="K60" s="275"/>
      <c r="L60" s="275"/>
      <c r="M60" s="404"/>
      <c r="N60" s="274"/>
      <c r="O60" s="281"/>
      <c r="P60" s="281"/>
      <c r="Q60" s="261"/>
      <c r="R60" s="408"/>
      <c r="S60" s="262">
        <v>1</v>
      </c>
      <c r="T60" s="262">
        <v>0</v>
      </c>
      <c r="U60" s="262"/>
      <c r="V60" s="252"/>
      <c r="W60" s="263" t="str">
        <f>IF(OR(Q60=0,Q60=""),"",IF(Q60=1,S60,IF(Q60=2,T60,IF(Q60=3,U60))))</f>
        <v/>
      </c>
      <c r="X60" s="231"/>
      <c r="Y60" s="231"/>
    </row>
    <row r="61" spans="1:25" s="245" customFormat="1" ht="65" customHeight="1">
      <c r="A61" s="281"/>
      <c r="B61" s="396"/>
      <c r="C61" s="413">
        <v>11</v>
      </c>
      <c r="D61" s="414" t="s">
        <v>261</v>
      </c>
      <c r="E61" s="281"/>
      <c r="F61" s="285"/>
      <c r="G61" s="296"/>
      <c r="H61" s="285"/>
      <c r="I61" s="275"/>
      <c r="J61" s="275"/>
      <c r="K61" s="275"/>
      <c r="L61" s="275"/>
      <c r="M61" s="404"/>
      <c r="N61" s="274"/>
      <c r="O61" s="281"/>
      <c r="P61" s="281"/>
      <c r="Q61" s="261"/>
      <c r="R61" s="408"/>
      <c r="S61" s="262">
        <v>1</v>
      </c>
      <c r="T61" s="262">
        <v>0</v>
      </c>
      <c r="U61" s="262"/>
      <c r="V61" s="252"/>
      <c r="W61" s="263" t="str">
        <f>IF(OR(Q61=0,Q61=""),"",IF(Q61=1,S61,IF(Q61=2,T61,IF(Q61=3,U61))))</f>
        <v/>
      </c>
      <c r="X61" s="231"/>
      <c r="Y61" s="231"/>
    </row>
    <row r="62" spans="1:25" s="245" customFormat="1" ht="56" customHeight="1">
      <c r="A62" s="281"/>
      <c r="B62" s="395"/>
      <c r="C62" s="413">
        <v>12</v>
      </c>
      <c r="D62" s="414" t="s">
        <v>246</v>
      </c>
      <c r="E62" s="281"/>
      <c r="F62" s="285"/>
      <c r="G62" s="296"/>
      <c r="H62" s="285"/>
      <c r="I62" s="275"/>
      <c r="J62" s="275"/>
      <c r="K62" s="275"/>
      <c r="L62" s="275"/>
      <c r="M62" s="404"/>
      <c r="N62" s="274"/>
      <c r="O62" s="281"/>
      <c r="P62" s="281"/>
      <c r="Q62" s="261"/>
      <c r="R62" s="408"/>
      <c r="S62" s="262">
        <v>1</v>
      </c>
      <c r="T62" s="262">
        <v>0</v>
      </c>
      <c r="U62" s="262"/>
      <c r="V62" s="252"/>
      <c r="W62" s="263" t="str">
        <f>IF(OR(Q62=0,Q62=""),"",IF(Q62=1,S62,IF(Q62=2,T62,IF(Q62=3,U62))))</f>
        <v/>
      </c>
      <c r="X62" s="231"/>
      <c r="Y62" s="231"/>
    </row>
    <row r="63" spans="1:25" s="245" customFormat="1" ht="56" customHeight="1">
      <c r="A63" s="281"/>
      <c r="B63" s="395"/>
      <c r="C63" s="413">
        <v>13</v>
      </c>
      <c r="D63" s="414" t="s">
        <v>247</v>
      </c>
      <c r="E63" s="281"/>
      <c r="F63" s="285"/>
      <c r="G63" s="296"/>
      <c r="H63" s="285"/>
      <c r="I63" s="275"/>
      <c r="J63" s="275"/>
      <c r="K63" s="275"/>
      <c r="L63" s="275"/>
      <c r="M63" s="404"/>
      <c r="N63" s="274"/>
      <c r="O63" s="281"/>
      <c r="P63" s="281"/>
      <c r="Q63" s="261"/>
      <c r="R63" s="408"/>
      <c r="S63" s="262">
        <v>1</v>
      </c>
      <c r="T63" s="262">
        <v>0</v>
      </c>
      <c r="U63" s="262"/>
      <c r="V63" s="252"/>
      <c r="W63" s="263" t="str">
        <f>IF(OR(Q63=0,Q63=""),"",IF(Q63=1,S63,IF(Q63=2,T63,IF(Q63=3,U63))))</f>
        <v/>
      </c>
      <c r="X63" s="231"/>
      <c r="Y63" s="231"/>
    </row>
    <row r="64" spans="1:25" s="245" customFormat="1" ht="15" customHeight="1" thickBot="1">
      <c r="A64" s="281"/>
      <c r="B64" s="395"/>
      <c r="C64" s="297"/>
      <c r="D64" s="298"/>
      <c r="E64" s="281"/>
      <c r="F64" s="285"/>
      <c r="G64" s="285"/>
      <c r="H64" s="285"/>
      <c r="I64" s="275"/>
      <c r="J64" s="275"/>
      <c r="K64" s="275"/>
      <c r="L64" s="275"/>
      <c r="M64" s="294"/>
      <c r="N64" s="274"/>
      <c r="O64" s="281"/>
      <c r="P64" s="281"/>
      <c r="Q64" s="264"/>
      <c r="R64" s="408"/>
      <c r="S64" s="265"/>
      <c r="T64" s="265"/>
      <c r="U64" s="265"/>
      <c r="V64" s="252"/>
      <c r="W64" s="265"/>
      <c r="X64" s="231"/>
      <c r="Y64" s="231"/>
    </row>
    <row r="65" spans="1:25" s="245" customFormat="1" ht="45" customHeight="1" thickBot="1">
      <c r="A65" s="281"/>
      <c r="B65" s="395"/>
      <c r="C65" s="288"/>
      <c r="D65" s="288" t="s">
        <v>6</v>
      </c>
      <c r="E65" s="299"/>
      <c r="F65" s="300" t="s">
        <v>12</v>
      </c>
      <c r="G65" s="300" t="s">
        <v>13</v>
      </c>
      <c r="H65" s="300" t="s">
        <v>14</v>
      </c>
      <c r="I65" s="275"/>
      <c r="J65" s="275"/>
      <c r="K65" s="275"/>
      <c r="L65" s="275"/>
      <c r="M65" s="295" t="s">
        <v>16</v>
      </c>
      <c r="N65" s="291" t="str">
        <f>IF(COUNT(Q66:Q69)=0,"",SUM(W66:W69))</f>
        <v/>
      </c>
      <c r="O65" s="292" t="s">
        <v>15</v>
      </c>
      <c r="P65" s="276"/>
      <c r="Q65" s="256"/>
      <c r="R65" s="409"/>
      <c r="S65" s="257">
        <v>1</v>
      </c>
      <c r="T65" s="258">
        <v>2</v>
      </c>
      <c r="U65" s="259">
        <v>3</v>
      </c>
      <c r="V65" s="252"/>
      <c r="W65" s="260"/>
      <c r="X65" s="244" t="str">
        <f>IF(COUNT(W66:W69)=0,"",SUM(W66:W69))</f>
        <v/>
      </c>
      <c r="Y65" s="244" t="str">
        <f>IF(X65="","",X65)</f>
        <v/>
      </c>
    </row>
    <row r="66" spans="1:25" s="245" customFormat="1" ht="50" customHeight="1">
      <c r="A66" s="281"/>
      <c r="B66" s="395"/>
      <c r="C66" s="413">
        <v>14</v>
      </c>
      <c r="D66" s="414" t="s">
        <v>248</v>
      </c>
      <c r="E66" s="281"/>
      <c r="F66" s="285"/>
      <c r="G66" s="285"/>
      <c r="H66" s="285"/>
      <c r="I66" s="275"/>
      <c r="J66" s="275"/>
      <c r="K66" s="275"/>
      <c r="L66" s="275"/>
      <c r="M66" s="404"/>
      <c r="N66" s="274"/>
      <c r="O66" s="281"/>
      <c r="P66" s="281"/>
      <c r="Q66" s="261"/>
      <c r="R66" s="408"/>
      <c r="S66" s="262">
        <v>2</v>
      </c>
      <c r="T66" s="262">
        <v>1</v>
      </c>
      <c r="U66" s="262">
        <v>0</v>
      </c>
      <c r="V66" s="252"/>
      <c r="W66" s="263" t="str">
        <f>IF(OR(Q66=0,Q66=""),"",IF(Q66=1,S66,IF(Q66=2,T66,IF(Q66=3,U66))))</f>
        <v/>
      </c>
      <c r="X66" s="231"/>
      <c r="Y66" s="231"/>
    </row>
    <row r="67" spans="1:25" s="245" customFormat="1" ht="50" customHeight="1">
      <c r="A67" s="281"/>
      <c r="B67" s="395"/>
      <c r="C67" s="413">
        <v>15</v>
      </c>
      <c r="D67" s="414" t="s">
        <v>249</v>
      </c>
      <c r="E67" s="281"/>
      <c r="F67" s="285"/>
      <c r="G67" s="296"/>
      <c r="H67" s="285"/>
      <c r="I67" s="275"/>
      <c r="J67" s="275"/>
      <c r="K67" s="275"/>
      <c r="L67" s="275"/>
      <c r="M67" s="404"/>
      <c r="N67" s="274"/>
      <c r="O67" s="281"/>
      <c r="P67" s="281"/>
      <c r="Q67" s="261"/>
      <c r="R67" s="408"/>
      <c r="S67" s="262">
        <v>0</v>
      </c>
      <c r="T67" s="262">
        <v>1</v>
      </c>
      <c r="U67" s="262"/>
      <c r="V67" s="252"/>
      <c r="W67" s="263" t="str">
        <f>IF(OR(Q67=0,Q67=""),"",IF(Q67=1,S67,IF(Q67=2,T67,IF(Q67=3,U67))))</f>
        <v/>
      </c>
      <c r="X67" s="231"/>
      <c r="Y67" s="231"/>
    </row>
    <row r="68" spans="1:25" s="245" customFormat="1" ht="50" customHeight="1">
      <c r="A68" s="281"/>
      <c r="B68" s="395"/>
      <c r="C68" s="413">
        <v>16</v>
      </c>
      <c r="D68" s="414" t="s">
        <v>250</v>
      </c>
      <c r="E68" s="281"/>
      <c r="F68" s="285"/>
      <c r="G68" s="296"/>
      <c r="H68" s="285"/>
      <c r="I68" s="275"/>
      <c r="J68" s="275"/>
      <c r="K68" s="275"/>
      <c r="L68" s="275"/>
      <c r="M68" s="404"/>
      <c r="N68" s="274"/>
      <c r="O68" s="281"/>
      <c r="P68" s="281"/>
      <c r="Q68" s="261"/>
      <c r="R68" s="408"/>
      <c r="S68" s="262">
        <v>1</v>
      </c>
      <c r="T68" s="262">
        <v>0</v>
      </c>
      <c r="U68" s="262"/>
      <c r="V68" s="252"/>
      <c r="W68" s="263" t="str">
        <f>IF(OR(Q68=0,Q68=""),"",IF(Q68=1,S68,IF(Q68=2,T68,IF(Q68=3,U68))))</f>
        <v/>
      </c>
      <c r="X68" s="231"/>
      <c r="Y68" s="231"/>
    </row>
    <row r="69" spans="1:25" s="245" customFormat="1" ht="50" customHeight="1">
      <c r="A69" s="281"/>
      <c r="B69" s="395"/>
      <c r="C69" s="413">
        <v>17</v>
      </c>
      <c r="D69" s="414" t="s">
        <v>251</v>
      </c>
      <c r="E69" s="281"/>
      <c r="F69" s="285"/>
      <c r="G69" s="296"/>
      <c r="H69" s="285"/>
      <c r="I69" s="275"/>
      <c r="J69" s="275"/>
      <c r="K69" s="275"/>
      <c r="L69" s="275"/>
      <c r="M69" s="404"/>
      <c r="N69" s="274"/>
      <c r="O69" s="281"/>
      <c r="P69" s="281"/>
      <c r="Q69" s="261"/>
      <c r="R69" s="408"/>
      <c r="S69" s="262">
        <v>1</v>
      </c>
      <c r="T69" s="262">
        <v>0</v>
      </c>
      <c r="U69" s="262"/>
      <c r="V69" s="252"/>
      <c r="W69" s="263" t="str">
        <f>IF(OR(Q69=0,Q69=""),"",IF(Q69=1,S69,IF(Q69=2,T69,IF(Q69=3,U69))))</f>
        <v/>
      </c>
      <c r="X69" s="231"/>
      <c r="Y69" s="231"/>
    </row>
    <row r="70" spans="1:25" s="245" customFormat="1" ht="15" customHeight="1" thickBot="1">
      <c r="A70" s="281"/>
      <c r="B70" s="395"/>
      <c r="C70" s="297"/>
      <c r="D70" s="298"/>
      <c r="E70" s="281"/>
      <c r="F70" s="285"/>
      <c r="G70" s="285"/>
      <c r="H70" s="285"/>
      <c r="I70" s="275"/>
      <c r="J70" s="275"/>
      <c r="K70" s="275"/>
      <c r="L70" s="275"/>
      <c r="M70" s="294"/>
      <c r="N70" s="274"/>
      <c r="O70" s="281"/>
      <c r="P70" s="281"/>
      <c r="Q70" s="250"/>
      <c r="R70" s="408"/>
      <c r="S70" s="251"/>
      <c r="T70" s="251"/>
      <c r="U70" s="251"/>
      <c r="V70" s="252"/>
      <c r="W70" s="266" t="str">
        <f>IF(OR(Q70=0,Q70=""),"",IF(Q70=1,S70,IF(Q70=2,T70,IF(Q70=3,U70))))</f>
        <v/>
      </c>
      <c r="X70" s="231"/>
      <c r="Y70" s="231"/>
    </row>
    <row r="71" spans="1:25" s="245" customFormat="1" ht="45" customHeight="1" thickBot="1">
      <c r="A71" s="281"/>
      <c r="B71" s="395"/>
      <c r="C71" s="288"/>
      <c r="D71" s="288" t="s">
        <v>35</v>
      </c>
      <c r="E71" s="289"/>
      <c r="F71" s="290" t="s">
        <v>12</v>
      </c>
      <c r="G71" s="290" t="s">
        <v>13</v>
      </c>
      <c r="H71" s="290" t="s">
        <v>14</v>
      </c>
      <c r="I71" s="275"/>
      <c r="J71" s="275"/>
      <c r="K71" s="275"/>
      <c r="L71" s="275"/>
      <c r="M71" s="295" t="s">
        <v>16</v>
      </c>
      <c r="N71" s="291" t="str">
        <f>IF(COUNT(Q72:Q74)=0,"",SUM(W72:W74))</f>
        <v/>
      </c>
      <c r="O71" s="292" t="s">
        <v>15</v>
      </c>
      <c r="P71" s="276"/>
      <c r="Q71" s="256"/>
      <c r="R71" s="409"/>
      <c r="S71" s="267">
        <v>1</v>
      </c>
      <c r="T71" s="268">
        <v>2</v>
      </c>
      <c r="U71" s="269">
        <v>3</v>
      </c>
      <c r="V71" s="252"/>
      <c r="W71" s="260"/>
      <c r="X71" s="244" t="str">
        <f>IF(COUNT(W72:W74)=0,"",SUM(W72:W74))</f>
        <v/>
      </c>
      <c r="Y71" s="244" t="str">
        <f>IF(X71="","",X71)</f>
        <v/>
      </c>
    </row>
    <row r="72" spans="1:25" s="245" customFormat="1" ht="50" customHeight="1">
      <c r="A72" s="281"/>
      <c r="B72" s="396"/>
      <c r="C72" s="413">
        <v>18</v>
      </c>
      <c r="D72" s="414" t="s">
        <v>262</v>
      </c>
      <c r="E72" s="281"/>
      <c r="F72" s="285"/>
      <c r="G72" s="285"/>
      <c r="H72" s="285"/>
      <c r="I72" s="275"/>
      <c r="J72" s="275"/>
      <c r="K72" s="275"/>
      <c r="L72" s="275"/>
      <c r="M72" s="404"/>
      <c r="N72" s="274"/>
      <c r="O72" s="281"/>
      <c r="P72" s="281"/>
      <c r="Q72" s="261"/>
      <c r="R72" s="408"/>
      <c r="S72" s="262">
        <v>2</v>
      </c>
      <c r="T72" s="262">
        <v>1</v>
      </c>
      <c r="U72" s="262">
        <v>0</v>
      </c>
      <c r="V72" s="252"/>
      <c r="W72" s="263" t="str">
        <f>IF(OR(Q72=0,Q72=""),"",IF(Q72=1,S72,IF(Q72=2,T72,IF(Q72=3,U72))))</f>
        <v/>
      </c>
      <c r="X72" s="231"/>
      <c r="Y72" s="231"/>
    </row>
    <row r="73" spans="1:25" s="245" customFormat="1" ht="50" customHeight="1">
      <c r="A73" s="281"/>
      <c r="B73" s="395"/>
      <c r="C73" s="413">
        <v>19</v>
      </c>
      <c r="D73" s="414" t="s">
        <v>139</v>
      </c>
      <c r="E73" s="281"/>
      <c r="F73" s="285"/>
      <c r="G73" s="285"/>
      <c r="H73" s="285"/>
      <c r="I73" s="275"/>
      <c r="J73" s="275"/>
      <c r="K73" s="275"/>
      <c r="L73" s="275"/>
      <c r="M73" s="404"/>
      <c r="N73" s="274"/>
      <c r="O73" s="281"/>
      <c r="P73" s="281"/>
      <c r="Q73" s="261"/>
      <c r="R73" s="408"/>
      <c r="S73" s="262">
        <v>2</v>
      </c>
      <c r="T73" s="262">
        <v>1</v>
      </c>
      <c r="U73" s="262">
        <v>0</v>
      </c>
      <c r="V73" s="252"/>
      <c r="W73" s="263" t="str">
        <f>IF(OR(Q73=0,Q73=""),"",IF(Q73=1,S73,IF(Q73=2,T73,IF(Q73=3,U73))))</f>
        <v/>
      </c>
      <c r="X73" s="231"/>
      <c r="Y73" s="231"/>
    </row>
    <row r="74" spans="1:25" s="245" customFormat="1" ht="50" customHeight="1">
      <c r="A74" s="281"/>
      <c r="B74" s="396"/>
      <c r="C74" s="413">
        <v>20</v>
      </c>
      <c r="D74" s="414" t="s">
        <v>263</v>
      </c>
      <c r="E74" s="281"/>
      <c r="F74" s="285"/>
      <c r="G74" s="296"/>
      <c r="H74" s="285"/>
      <c r="I74" s="275"/>
      <c r="J74" s="275"/>
      <c r="K74" s="275"/>
      <c r="L74" s="275"/>
      <c r="M74" s="404"/>
      <c r="N74" s="274"/>
      <c r="O74" s="281"/>
      <c r="P74" s="281"/>
      <c r="Q74" s="261"/>
      <c r="R74" s="408"/>
      <c r="S74" s="262">
        <v>1</v>
      </c>
      <c r="T74" s="262"/>
      <c r="U74" s="262">
        <v>0</v>
      </c>
      <c r="V74" s="252"/>
      <c r="W74" s="263" t="str">
        <f>IF(OR(Q74=0,Q74=""),"",IF(Q74=1,S74,IF(Q74=2,T74,IF(Q74=3,U74))))</f>
        <v/>
      </c>
      <c r="X74" s="231"/>
      <c r="Y74" s="231"/>
    </row>
    <row r="75" spans="1:25" s="245" customFormat="1" ht="15" customHeight="1" thickBot="1">
      <c r="A75" s="281"/>
      <c r="B75" s="395"/>
      <c r="C75" s="286"/>
      <c r="D75" s="414"/>
      <c r="E75" s="281"/>
      <c r="F75" s="285"/>
      <c r="G75" s="285"/>
      <c r="H75" s="285"/>
      <c r="I75" s="275"/>
      <c r="J75" s="275"/>
      <c r="K75" s="275"/>
      <c r="L75" s="275"/>
      <c r="M75" s="294"/>
      <c r="N75" s="274"/>
      <c r="O75" s="281"/>
      <c r="P75" s="281"/>
      <c r="Q75" s="250"/>
      <c r="R75" s="408"/>
      <c r="S75" s="251"/>
      <c r="T75" s="251"/>
      <c r="U75" s="251"/>
      <c r="V75" s="252"/>
      <c r="W75" s="253"/>
      <c r="X75" s="231"/>
      <c r="Y75" s="231"/>
    </row>
    <row r="76" spans="1:25" s="245" customFormat="1" ht="45" customHeight="1" thickBot="1">
      <c r="A76" s="281"/>
      <c r="B76" s="395"/>
      <c r="C76" s="288"/>
      <c r="D76" s="288" t="s">
        <v>7</v>
      </c>
      <c r="E76" s="289"/>
      <c r="F76" s="290" t="s">
        <v>12</v>
      </c>
      <c r="G76" s="290" t="s">
        <v>13</v>
      </c>
      <c r="H76" s="290" t="s">
        <v>14</v>
      </c>
      <c r="I76" s="275"/>
      <c r="J76" s="275"/>
      <c r="K76" s="275"/>
      <c r="L76" s="275"/>
      <c r="M76" s="295" t="s">
        <v>16</v>
      </c>
      <c r="N76" s="291" t="str">
        <f>IF(COUNT(Q77:Q79)=0,"",SUM(W77:W79))</f>
        <v/>
      </c>
      <c r="O76" s="292" t="s">
        <v>15</v>
      </c>
      <c r="P76" s="276"/>
      <c r="Q76" s="256"/>
      <c r="R76" s="409"/>
      <c r="S76" s="257">
        <v>1</v>
      </c>
      <c r="T76" s="258">
        <v>2</v>
      </c>
      <c r="U76" s="259">
        <v>3</v>
      </c>
      <c r="V76" s="252"/>
      <c r="W76" s="260"/>
      <c r="X76" s="244" t="str">
        <f>IF(COUNT(W77:W79)=0,"",SUM(W77:W79))</f>
        <v/>
      </c>
      <c r="Y76" s="244" t="str">
        <f>IF(X76="","",X76)</f>
        <v/>
      </c>
    </row>
    <row r="77" spans="1:25" s="245" customFormat="1" ht="50" customHeight="1">
      <c r="A77" s="281"/>
      <c r="B77" s="396"/>
      <c r="C77" s="413">
        <v>21</v>
      </c>
      <c r="D77" s="414" t="s">
        <v>264</v>
      </c>
      <c r="E77" s="281"/>
      <c r="F77" s="285"/>
      <c r="G77" s="285"/>
      <c r="H77" s="285"/>
      <c r="I77" s="275"/>
      <c r="J77" s="275"/>
      <c r="K77" s="275"/>
      <c r="L77" s="275"/>
      <c r="M77" s="404"/>
      <c r="N77" s="274"/>
      <c r="O77" s="281"/>
      <c r="P77" s="281"/>
      <c r="Q77" s="261"/>
      <c r="R77" s="408"/>
      <c r="S77" s="262">
        <v>2</v>
      </c>
      <c r="T77" s="262">
        <v>1</v>
      </c>
      <c r="U77" s="262">
        <v>0</v>
      </c>
      <c r="V77" s="252"/>
      <c r="W77" s="263" t="str">
        <f>IF(OR(Q77=0,Q77=""),"",IF(Q77=1,S77,IF(Q77=2,T77,IF(Q77=3,U77))))</f>
        <v/>
      </c>
      <c r="X77" s="231"/>
      <c r="Y77" s="231"/>
    </row>
    <row r="78" spans="1:25" s="245" customFormat="1" ht="50" customHeight="1">
      <c r="A78" s="281"/>
      <c r="B78" s="396"/>
      <c r="C78" s="413">
        <v>22</v>
      </c>
      <c r="D78" s="414" t="s">
        <v>265</v>
      </c>
      <c r="E78" s="281"/>
      <c r="F78" s="285"/>
      <c r="G78" s="285"/>
      <c r="H78" s="285"/>
      <c r="I78" s="275"/>
      <c r="J78" s="275"/>
      <c r="K78" s="275"/>
      <c r="L78" s="275"/>
      <c r="M78" s="404"/>
      <c r="N78" s="274"/>
      <c r="O78" s="281"/>
      <c r="P78" s="281"/>
      <c r="Q78" s="261"/>
      <c r="R78" s="408"/>
      <c r="S78" s="262">
        <v>2</v>
      </c>
      <c r="T78" s="262">
        <v>1</v>
      </c>
      <c r="U78" s="262">
        <v>0</v>
      </c>
      <c r="V78" s="252"/>
      <c r="W78" s="263" t="str">
        <f>IF(OR(Q78=0,Q78=""),"",IF(Q78=1,S78,IF(Q78=2,T78,IF(Q78=3,U78))))</f>
        <v/>
      </c>
      <c r="X78" s="231"/>
      <c r="Y78" s="231"/>
    </row>
    <row r="79" spans="1:25" s="245" customFormat="1" ht="50" customHeight="1">
      <c r="A79" s="281"/>
      <c r="B79" s="396"/>
      <c r="C79" s="413">
        <v>23</v>
      </c>
      <c r="D79" s="414" t="s">
        <v>266</v>
      </c>
      <c r="E79" s="281"/>
      <c r="F79" s="285"/>
      <c r="G79" s="296"/>
      <c r="H79" s="285"/>
      <c r="I79" s="275"/>
      <c r="J79" s="275"/>
      <c r="K79" s="275"/>
      <c r="L79" s="275"/>
      <c r="M79" s="404"/>
      <c r="N79" s="274"/>
      <c r="O79" s="281"/>
      <c r="P79" s="281"/>
      <c r="Q79" s="261"/>
      <c r="R79" s="408"/>
      <c r="S79" s="262">
        <v>1</v>
      </c>
      <c r="T79" s="262"/>
      <c r="U79" s="262">
        <v>0</v>
      </c>
      <c r="V79" s="252"/>
      <c r="W79" s="263" t="str">
        <f>IF(OR(Q79=0,Q79=""),"",IF(Q79=1,S79,IF(Q79=2,T79,IF(Q79=3,U79))))</f>
        <v/>
      </c>
      <c r="X79" s="231"/>
      <c r="Y79" s="231"/>
    </row>
    <row r="80" spans="1:25" s="245" customFormat="1" ht="15" customHeight="1" thickBot="1">
      <c r="A80" s="281"/>
      <c r="B80" s="395"/>
      <c r="C80" s="286"/>
      <c r="D80" s="414"/>
      <c r="E80" s="281"/>
      <c r="F80" s="285"/>
      <c r="G80" s="285"/>
      <c r="H80" s="285"/>
      <c r="I80" s="275"/>
      <c r="J80" s="275"/>
      <c r="K80" s="275"/>
      <c r="L80" s="275"/>
      <c r="M80" s="294"/>
      <c r="N80" s="274"/>
      <c r="O80" s="281"/>
      <c r="P80" s="281"/>
      <c r="Q80" s="250"/>
      <c r="R80" s="408"/>
      <c r="S80" s="251"/>
      <c r="T80" s="251"/>
      <c r="U80" s="251"/>
      <c r="V80" s="252"/>
      <c r="W80" s="251"/>
      <c r="X80" s="231"/>
      <c r="Y80" s="231"/>
    </row>
    <row r="81" spans="1:25" s="245" customFormat="1" ht="45" customHeight="1" thickBot="1">
      <c r="A81" s="281"/>
      <c r="B81" s="395"/>
      <c r="C81" s="288"/>
      <c r="D81" s="288" t="s">
        <v>8</v>
      </c>
      <c r="E81" s="289"/>
      <c r="F81" s="290" t="s">
        <v>12</v>
      </c>
      <c r="G81" s="290" t="s">
        <v>13</v>
      </c>
      <c r="H81" s="290" t="s">
        <v>14</v>
      </c>
      <c r="I81" s="275"/>
      <c r="J81" s="275"/>
      <c r="K81" s="275"/>
      <c r="L81" s="275"/>
      <c r="M81" s="295" t="s">
        <v>16</v>
      </c>
      <c r="N81" s="291" t="str">
        <f>IF(COUNT(Q82:Q85)=0,"",SUM(W82:W85))</f>
        <v/>
      </c>
      <c r="O81" s="292" t="s">
        <v>15</v>
      </c>
      <c r="P81" s="276"/>
      <c r="Q81" s="256"/>
      <c r="R81" s="409"/>
      <c r="S81" s="257">
        <v>1</v>
      </c>
      <c r="T81" s="258">
        <v>2</v>
      </c>
      <c r="U81" s="259">
        <v>3</v>
      </c>
      <c r="V81" s="252"/>
      <c r="W81" s="260"/>
      <c r="X81" s="244" t="str">
        <f>IF(COUNT(W82:W85)=0,"",SUM(W82:W85))</f>
        <v/>
      </c>
      <c r="Y81" s="244" t="str">
        <f>IF(X81="","",X81)</f>
        <v/>
      </c>
    </row>
    <row r="82" spans="1:25" s="245" customFormat="1" ht="98">
      <c r="A82" s="281"/>
      <c r="B82" s="396"/>
      <c r="C82" s="413">
        <v>24</v>
      </c>
      <c r="D82" s="414" t="s">
        <v>252</v>
      </c>
      <c r="E82" s="281"/>
      <c r="F82" s="285"/>
      <c r="G82" s="296"/>
      <c r="H82" s="285"/>
      <c r="I82" s="275"/>
      <c r="J82" s="275"/>
      <c r="K82" s="275"/>
      <c r="L82" s="275"/>
      <c r="M82" s="404"/>
      <c r="N82" s="274"/>
      <c r="O82" s="281"/>
      <c r="P82" s="281"/>
      <c r="Q82" s="261"/>
      <c r="R82" s="408"/>
      <c r="S82" s="270">
        <v>1</v>
      </c>
      <c r="T82" s="270">
        <v>0</v>
      </c>
      <c r="U82" s="270"/>
      <c r="V82" s="252"/>
      <c r="W82" s="263" t="str">
        <f>IF(OR(Q82=0,Q82=""),"",IF(Q82=1,S82,IF(Q82=2,T82,IF(Q82=3,U82))))</f>
        <v/>
      </c>
      <c r="X82" s="231"/>
      <c r="Y82" s="231"/>
    </row>
    <row r="83" spans="1:25" s="245" customFormat="1" ht="84" customHeight="1">
      <c r="A83" s="281"/>
      <c r="B83" s="396"/>
      <c r="C83" s="413">
        <v>25</v>
      </c>
      <c r="D83" s="414" t="s">
        <v>253</v>
      </c>
      <c r="E83" s="281"/>
      <c r="F83" s="285"/>
      <c r="G83" s="285"/>
      <c r="H83" s="285"/>
      <c r="I83" s="275"/>
      <c r="J83" s="275"/>
      <c r="K83" s="275"/>
      <c r="L83" s="275"/>
      <c r="M83" s="404"/>
      <c r="N83" s="274"/>
      <c r="O83" s="281"/>
      <c r="P83" s="281"/>
      <c r="Q83" s="261"/>
      <c r="R83" s="408"/>
      <c r="S83" s="270">
        <v>2</v>
      </c>
      <c r="T83" s="270">
        <v>1</v>
      </c>
      <c r="U83" s="270">
        <v>0</v>
      </c>
      <c r="V83" s="252"/>
      <c r="W83" s="263" t="str">
        <f>IF(OR(Q83=0,Q83=""),"",IF(Q83=1,S83,IF(Q83=2,T83,IF(Q83=3,U83))))</f>
        <v/>
      </c>
      <c r="X83" s="231"/>
      <c r="Y83" s="231"/>
    </row>
    <row r="84" spans="1:25" s="245" customFormat="1" ht="45" customHeight="1">
      <c r="A84" s="281"/>
      <c r="B84" s="395"/>
      <c r="C84" s="413">
        <v>26</v>
      </c>
      <c r="D84" s="414" t="s">
        <v>254</v>
      </c>
      <c r="E84" s="281"/>
      <c r="F84" s="285"/>
      <c r="G84" s="296"/>
      <c r="H84" s="285"/>
      <c r="I84" s="275"/>
      <c r="J84" s="275"/>
      <c r="K84" s="275"/>
      <c r="L84" s="275"/>
      <c r="M84" s="404"/>
      <c r="N84" s="274"/>
      <c r="O84" s="281"/>
      <c r="P84" s="281"/>
      <c r="Q84" s="261"/>
      <c r="R84" s="408"/>
      <c r="S84" s="270">
        <v>1</v>
      </c>
      <c r="T84" s="270">
        <v>0</v>
      </c>
      <c r="U84" s="270"/>
      <c r="V84" s="252"/>
      <c r="W84" s="263" t="str">
        <f>IF(OR(Q84=0,Q84=""),"",IF(Q84=1,S84,IF(Q84=2,T84,IF(Q84=3,U84))))</f>
        <v/>
      </c>
      <c r="X84" s="231"/>
      <c r="Y84" s="231"/>
    </row>
    <row r="85" spans="1:25" s="245" customFormat="1" ht="45" customHeight="1">
      <c r="A85" s="281"/>
      <c r="B85" s="395"/>
      <c r="C85" s="413">
        <v>27</v>
      </c>
      <c r="D85" s="414" t="s">
        <v>255</v>
      </c>
      <c r="E85" s="281"/>
      <c r="F85" s="285"/>
      <c r="G85" s="296"/>
      <c r="H85" s="285"/>
      <c r="I85" s="275"/>
      <c r="J85" s="275"/>
      <c r="K85" s="275"/>
      <c r="L85" s="275"/>
      <c r="M85" s="404"/>
      <c r="N85" s="274"/>
      <c r="O85" s="281"/>
      <c r="P85" s="281"/>
      <c r="Q85" s="261"/>
      <c r="R85" s="408"/>
      <c r="S85" s="270">
        <v>1</v>
      </c>
      <c r="T85" s="270">
        <v>0</v>
      </c>
      <c r="U85" s="270"/>
      <c r="V85" s="252"/>
      <c r="W85" s="263" t="str">
        <f>IF(OR(Q85=0,Q85=""),"",IF(Q85=1,S85,IF(Q85=2,T85,IF(Q85=3,U85))))</f>
        <v/>
      </c>
      <c r="X85" s="231"/>
      <c r="Y85" s="231"/>
    </row>
    <row r="86" spans="1:25" s="245" customFormat="1" ht="50" customHeight="1">
      <c r="A86" s="281"/>
      <c r="B86" s="393"/>
      <c r="C86" s="286"/>
      <c r="D86" s="414"/>
      <c r="E86" s="281"/>
      <c r="F86" s="285"/>
      <c r="G86" s="285"/>
      <c r="H86" s="285"/>
      <c r="I86" s="275"/>
      <c r="J86" s="275"/>
      <c r="K86" s="275"/>
      <c r="L86" s="275"/>
      <c r="M86" s="294"/>
      <c r="N86" s="274"/>
      <c r="O86" s="281"/>
      <c r="P86" s="281"/>
      <c r="Q86" s="250"/>
      <c r="R86" s="408"/>
      <c r="S86" s="251"/>
      <c r="T86" s="251"/>
      <c r="U86" s="251"/>
      <c r="V86" s="252"/>
      <c r="W86" s="251"/>
      <c r="X86" s="231"/>
      <c r="Y86" s="231"/>
    </row>
    <row r="87" spans="1:25" hidden="1">
      <c r="A87" s="276"/>
    </row>
  </sheetData>
  <mergeCells count="2">
    <mergeCell ref="B3:D3"/>
    <mergeCell ref="B4:C4"/>
  </mergeCells>
  <phoneticPr fontId="6" type="noConversion"/>
  <hyperlinks>
    <hyperlink ref="B4:C4" r:id="rId1" display=" Klik hier voor de toolbox" xr:uid="{B7EF15C4-74DF-2B44-8F5D-C71C2FC30F72}"/>
  </hyperlinks>
  <pageMargins left="0.70866141732283472" right="0.70866141732283472" top="0.74803149606299213" bottom="0.74803149606299213" header="0.31496062992125984" footer="0.31496062992125984"/>
  <pageSetup paperSize="9" scale="20" orientation="portrait" horizontalDpi="4294967292" verticalDpi="4294967292"/>
  <rowBreaks count="2" manualBreakCount="2">
    <brk id="27" max="16383" man="1"/>
    <brk id="43" max="16383" man="1"/>
  </rowBreaks>
  <colBreaks count="1" manualBreakCount="1">
    <brk id="16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0</xdr:colOff>
                    <xdr:row>29</xdr:row>
                    <xdr:rowOff>0</xdr:rowOff>
                  </from>
                  <to>
                    <xdr:col>6</xdr:col>
                    <xdr:colOff>63500</xdr:colOff>
                    <xdr:row>29</xdr:row>
                    <xdr:rowOff>355600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6</xdr:col>
                    <xdr:colOff>0</xdr:colOff>
                    <xdr:row>29</xdr:row>
                    <xdr:rowOff>0</xdr:rowOff>
                  </from>
                  <to>
                    <xdr:col>7</xdr:col>
                    <xdr:colOff>63500</xdr:colOff>
                    <xdr:row>29</xdr:row>
                    <xdr:rowOff>355600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7</xdr:col>
                    <xdr:colOff>0</xdr:colOff>
                    <xdr:row>29</xdr:row>
                    <xdr:rowOff>0</xdr:rowOff>
                  </from>
                  <to>
                    <xdr:col>8</xdr:col>
                    <xdr:colOff>63500</xdr:colOff>
                    <xdr:row>29</xdr:row>
                    <xdr:rowOff>355600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8</xdr:col>
                    <xdr:colOff>0</xdr:colOff>
                    <xdr:row>29</xdr:row>
                    <xdr:rowOff>0</xdr:rowOff>
                  </from>
                  <to>
                    <xdr:col>9</xdr:col>
                    <xdr:colOff>63500</xdr:colOff>
                    <xdr:row>29</xdr:row>
                    <xdr:rowOff>355600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9</xdr:col>
                    <xdr:colOff>0</xdr:colOff>
                    <xdr:row>29</xdr:row>
                    <xdr:rowOff>0</xdr:rowOff>
                  </from>
                  <to>
                    <xdr:col>10</xdr:col>
                    <xdr:colOff>63500</xdr:colOff>
                    <xdr:row>29</xdr:row>
                    <xdr:rowOff>355600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4</xdr:col>
                    <xdr:colOff>292100</xdr:colOff>
                    <xdr:row>29</xdr:row>
                    <xdr:rowOff>0</xdr:rowOff>
                  </from>
                  <to>
                    <xdr:col>11</xdr:col>
                    <xdr:colOff>101600</xdr:colOff>
                    <xdr:row>29</xdr:row>
                    <xdr:rowOff>355600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5</xdr:col>
                    <xdr:colOff>0</xdr:colOff>
                    <xdr:row>30</xdr:row>
                    <xdr:rowOff>0</xdr:rowOff>
                  </from>
                  <to>
                    <xdr:col>6</xdr:col>
                    <xdr:colOff>63500</xdr:colOff>
                    <xdr:row>30</xdr:row>
                    <xdr:rowOff>355600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6</xdr:col>
                    <xdr:colOff>0</xdr:colOff>
                    <xdr:row>30</xdr:row>
                    <xdr:rowOff>0</xdr:rowOff>
                  </from>
                  <to>
                    <xdr:col>7</xdr:col>
                    <xdr:colOff>63500</xdr:colOff>
                    <xdr:row>30</xdr:row>
                    <xdr:rowOff>355600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7</xdr:col>
                    <xdr:colOff>0</xdr:colOff>
                    <xdr:row>30</xdr:row>
                    <xdr:rowOff>0</xdr:rowOff>
                  </from>
                  <to>
                    <xdr:col>8</xdr:col>
                    <xdr:colOff>63500</xdr:colOff>
                    <xdr:row>30</xdr:row>
                    <xdr:rowOff>355600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8</xdr:col>
                    <xdr:colOff>0</xdr:colOff>
                    <xdr:row>30</xdr:row>
                    <xdr:rowOff>0</xdr:rowOff>
                  </from>
                  <to>
                    <xdr:col>9</xdr:col>
                    <xdr:colOff>63500</xdr:colOff>
                    <xdr:row>30</xdr:row>
                    <xdr:rowOff>355600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9</xdr:col>
                    <xdr:colOff>0</xdr:colOff>
                    <xdr:row>30</xdr:row>
                    <xdr:rowOff>0</xdr:rowOff>
                  </from>
                  <to>
                    <xdr:col>10</xdr:col>
                    <xdr:colOff>63500</xdr:colOff>
                    <xdr:row>30</xdr:row>
                    <xdr:rowOff>355600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4</xdr:col>
                    <xdr:colOff>292100</xdr:colOff>
                    <xdr:row>30</xdr:row>
                    <xdr:rowOff>0</xdr:rowOff>
                  </from>
                  <to>
                    <xdr:col>11</xdr:col>
                    <xdr:colOff>101600</xdr:colOff>
                    <xdr:row>30</xdr:row>
                    <xdr:rowOff>355600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5</xdr:col>
                    <xdr:colOff>0</xdr:colOff>
                    <xdr:row>31</xdr:row>
                    <xdr:rowOff>0</xdr:rowOff>
                  </from>
                  <to>
                    <xdr:col>6</xdr:col>
                    <xdr:colOff>63500</xdr:colOff>
                    <xdr:row>31</xdr:row>
                    <xdr:rowOff>368300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6</xdr:col>
                    <xdr:colOff>0</xdr:colOff>
                    <xdr:row>31</xdr:row>
                    <xdr:rowOff>0</xdr:rowOff>
                  </from>
                  <to>
                    <xdr:col>7</xdr:col>
                    <xdr:colOff>63500</xdr:colOff>
                    <xdr:row>31</xdr:row>
                    <xdr:rowOff>368300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7</xdr:col>
                    <xdr:colOff>0</xdr:colOff>
                    <xdr:row>31</xdr:row>
                    <xdr:rowOff>0</xdr:rowOff>
                  </from>
                  <to>
                    <xdr:col>8</xdr:col>
                    <xdr:colOff>63500</xdr:colOff>
                    <xdr:row>31</xdr:row>
                    <xdr:rowOff>368300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8</xdr:col>
                    <xdr:colOff>0</xdr:colOff>
                    <xdr:row>31</xdr:row>
                    <xdr:rowOff>0</xdr:rowOff>
                  </from>
                  <to>
                    <xdr:col>9</xdr:col>
                    <xdr:colOff>63500</xdr:colOff>
                    <xdr:row>31</xdr:row>
                    <xdr:rowOff>368300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9</xdr:col>
                    <xdr:colOff>0</xdr:colOff>
                    <xdr:row>31</xdr:row>
                    <xdr:rowOff>0</xdr:rowOff>
                  </from>
                  <to>
                    <xdr:col>10</xdr:col>
                    <xdr:colOff>63500</xdr:colOff>
                    <xdr:row>31</xdr:row>
                    <xdr:rowOff>368300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4</xdr:col>
                    <xdr:colOff>292100</xdr:colOff>
                    <xdr:row>31</xdr:row>
                    <xdr:rowOff>0</xdr:rowOff>
                  </from>
                  <to>
                    <xdr:col>11</xdr:col>
                    <xdr:colOff>101600</xdr:colOff>
                    <xdr:row>31</xdr:row>
                    <xdr:rowOff>368300</xdr:rowOff>
                  </to>
                </anchor>
              </controlPr>
            </control>
          </mc:Choice>
        </mc:AlternateContent>
        <mc:AlternateContent xmlns:mc="http://schemas.openxmlformats.org/markup-compatibility/2006">
          <mc:Choice Requires="x14">
            <control shapeId="1048" r:id="rId22" name="Group Box 24">
              <controlPr defaultSize="0" autoFill="0" autoPict="0">
                <anchor moveWithCells="1">
                  <from>
                    <xdr:col>4</xdr:col>
                    <xdr:colOff>292100</xdr:colOff>
                    <xdr:row>32</xdr:row>
                    <xdr:rowOff>0</xdr:rowOff>
                  </from>
                  <to>
                    <xdr:col>11</xdr:col>
                    <xdr:colOff>101600</xdr:colOff>
                    <xdr:row>32</xdr:row>
                    <xdr:rowOff>368300</xdr:rowOff>
                  </to>
                </anchor>
              </controlPr>
            </control>
          </mc:Choice>
        </mc:AlternateContent>
        <mc:AlternateContent xmlns:mc="http://schemas.openxmlformats.org/markup-compatibility/2006">
          <mc:Choice Requires="x14">
            <control shapeId="1049" r:id="rId23" name="Option Button 25">
              <controlPr defaultSize="0" autoFill="0" autoLine="0" autoPict="0">
                <anchor moveWithCells="1">
                  <from>
                    <xdr:col>5</xdr:col>
                    <xdr:colOff>0</xdr:colOff>
                    <xdr:row>33</xdr:row>
                    <xdr:rowOff>0</xdr:rowOff>
                  </from>
                  <to>
                    <xdr:col>6</xdr:col>
                    <xdr:colOff>63500</xdr:colOff>
                    <xdr:row>33</xdr:row>
                    <xdr:rowOff>355600</xdr:rowOff>
                  </to>
                </anchor>
              </controlPr>
            </control>
          </mc:Choice>
        </mc:AlternateContent>
        <mc:AlternateContent xmlns:mc="http://schemas.openxmlformats.org/markup-compatibility/2006">
          <mc:Choice Requires="x14">
            <control shapeId="1050" r:id="rId24" name="Option Button 26">
              <controlPr defaultSize="0" autoFill="0" autoLine="0" autoPict="0">
                <anchor moveWithCells="1">
                  <from>
                    <xdr:col>6</xdr:col>
                    <xdr:colOff>0</xdr:colOff>
                    <xdr:row>33</xdr:row>
                    <xdr:rowOff>0</xdr:rowOff>
                  </from>
                  <to>
                    <xdr:col>7</xdr:col>
                    <xdr:colOff>63500</xdr:colOff>
                    <xdr:row>33</xdr:row>
                    <xdr:rowOff>355600</xdr:rowOff>
                  </to>
                </anchor>
              </controlPr>
            </control>
          </mc:Choice>
        </mc:AlternateContent>
        <mc:AlternateContent xmlns:mc="http://schemas.openxmlformats.org/markup-compatibility/2006">
          <mc:Choice Requires="x14">
            <control shapeId="1051" r:id="rId25" name="Option Button 27">
              <controlPr defaultSize="0" autoFill="0" autoLine="0" autoPict="0">
                <anchor moveWithCells="1">
                  <from>
                    <xdr:col>7</xdr:col>
                    <xdr:colOff>0</xdr:colOff>
                    <xdr:row>33</xdr:row>
                    <xdr:rowOff>0</xdr:rowOff>
                  </from>
                  <to>
                    <xdr:col>8</xdr:col>
                    <xdr:colOff>63500</xdr:colOff>
                    <xdr:row>33</xdr:row>
                    <xdr:rowOff>355600</xdr:rowOff>
                  </to>
                </anchor>
              </controlPr>
            </control>
          </mc:Choice>
        </mc:AlternateContent>
        <mc:AlternateContent xmlns:mc="http://schemas.openxmlformats.org/markup-compatibility/2006">
          <mc:Choice Requires="x14">
            <control shapeId="1052" r:id="rId26" name="Option Button 28">
              <controlPr defaultSize="0" autoFill="0" autoLine="0" autoPict="0">
                <anchor moveWithCells="1">
                  <from>
                    <xdr:col>8</xdr:col>
                    <xdr:colOff>0</xdr:colOff>
                    <xdr:row>33</xdr:row>
                    <xdr:rowOff>0</xdr:rowOff>
                  </from>
                  <to>
                    <xdr:col>9</xdr:col>
                    <xdr:colOff>63500</xdr:colOff>
                    <xdr:row>33</xdr:row>
                    <xdr:rowOff>355600</xdr:rowOff>
                  </to>
                </anchor>
              </controlPr>
            </control>
          </mc:Choice>
        </mc:AlternateContent>
        <mc:AlternateContent xmlns:mc="http://schemas.openxmlformats.org/markup-compatibility/2006">
          <mc:Choice Requires="x14">
            <control shapeId="1053" r:id="rId27" name="Option Button 29">
              <controlPr defaultSize="0" autoFill="0" autoLine="0" autoPict="0">
                <anchor moveWithCells="1">
                  <from>
                    <xdr:col>9</xdr:col>
                    <xdr:colOff>0</xdr:colOff>
                    <xdr:row>33</xdr:row>
                    <xdr:rowOff>0</xdr:rowOff>
                  </from>
                  <to>
                    <xdr:col>10</xdr:col>
                    <xdr:colOff>63500</xdr:colOff>
                    <xdr:row>33</xdr:row>
                    <xdr:rowOff>355600</xdr:rowOff>
                  </to>
                </anchor>
              </controlPr>
            </control>
          </mc:Choice>
        </mc:AlternateContent>
        <mc:AlternateContent xmlns:mc="http://schemas.openxmlformats.org/markup-compatibility/2006">
          <mc:Choice Requires="x14">
            <control shapeId="1054" r:id="rId28" name="Group Box 30">
              <controlPr defaultSize="0" autoFill="0" autoPict="0">
                <anchor moveWithCells="1">
                  <from>
                    <xdr:col>4</xdr:col>
                    <xdr:colOff>292100</xdr:colOff>
                    <xdr:row>33</xdr:row>
                    <xdr:rowOff>0</xdr:rowOff>
                  </from>
                  <to>
                    <xdr:col>11</xdr:col>
                    <xdr:colOff>101600</xdr:colOff>
                    <xdr:row>33</xdr:row>
                    <xdr:rowOff>355600</xdr:rowOff>
                  </to>
                </anchor>
              </controlPr>
            </control>
          </mc:Choice>
        </mc:AlternateContent>
        <mc:AlternateContent xmlns:mc="http://schemas.openxmlformats.org/markup-compatibility/2006">
          <mc:Choice Requires="x14">
            <control shapeId="1055" r:id="rId29" name="Option Button 31">
              <controlPr defaultSize="0" autoFill="0" autoLine="0" autoPict="0">
                <anchor moveWithCells="1">
                  <from>
                    <xdr:col>5</xdr:col>
                    <xdr:colOff>0</xdr:colOff>
                    <xdr:row>39</xdr:row>
                    <xdr:rowOff>0</xdr:rowOff>
                  </from>
                  <to>
                    <xdr:col>6</xdr:col>
                    <xdr:colOff>63500</xdr:colOff>
                    <xdr:row>39</xdr:row>
                    <xdr:rowOff>355600</xdr:rowOff>
                  </to>
                </anchor>
              </controlPr>
            </control>
          </mc:Choice>
        </mc:AlternateContent>
        <mc:AlternateContent xmlns:mc="http://schemas.openxmlformats.org/markup-compatibility/2006">
          <mc:Choice Requires="x14">
            <control shapeId="1056" r:id="rId30" name="Option Button 32">
              <controlPr defaultSize="0" autoFill="0" autoLine="0" autoPict="0">
                <anchor moveWithCells="1">
                  <from>
                    <xdr:col>6</xdr:col>
                    <xdr:colOff>0</xdr:colOff>
                    <xdr:row>39</xdr:row>
                    <xdr:rowOff>0</xdr:rowOff>
                  </from>
                  <to>
                    <xdr:col>7</xdr:col>
                    <xdr:colOff>63500</xdr:colOff>
                    <xdr:row>39</xdr:row>
                    <xdr:rowOff>355600</xdr:rowOff>
                  </to>
                </anchor>
              </controlPr>
            </control>
          </mc:Choice>
        </mc:AlternateContent>
        <mc:AlternateContent xmlns:mc="http://schemas.openxmlformats.org/markup-compatibility/2006">
          <mc:Choice Requires="x14">
            <control shapeId="1057" r:id="rId31" name="Option Button 33">
              <controlPr defaultSize="0" autoFill="0" autoLine="0" autoPict="0">
                <anchor moveWithCells="1">
                  <from>
                    <xdr:col>7</xdr:col>
                    <xdr:colOff>0</xdr:colOff>
                    <xdr:row>39</xdr:row>
                    <xdr:rowOff>0</xdr:rowOff>
                  </from>
                  <to>
                    <xdr:col>8</xdr:col>
                    <xdr:colOff>63500</xdr:colOff>
                    <xdr:row>39</xdr:row>
                    <xdr:rowOff>355600</xdr:rowOff>
                  </to>
                </anchor>
              </controlPr>
            </control>
          </mc:Choice>
        </mc:AlternateContent>
        <mc:AlternateContent xmlns:mc="http://schemas.openxmlformats.org/markup-compatibility/2006">
          <mc:Choice Requires="x14">
            <control shapeId="1058" r:id="rId32" name="Option Button 34">
              <controlPr defaultSize="0" autoFill="0" autoLine="0" autoPict="0">
                <anchor moveWithCells="1">
                  <from>
                    <xdr:col>8</xdr:col>
                    <xdr:colOff>0</xdr:colOff>
                    <xdr:row>39</xdr:row>
                    <xdr:rowOff>0</xdr:rowOff>
                  </from>
                  <to>
                    <xdr:col>9</xdr:col>
                    <xdr:colOff>63500</xdr:colOff>
                    <xdr:row>39</xdr:row>
                    <xdr:rowOff>355600</xdr:rowOff>
                  </to>
                </anchor>
              </controlPr>
            </control>
          </mc:Choice>
        </mc:AlternateContent>
        <mc:AlternateContent xmlns:mc="http://schemas.openxmlformats.org/markup-compatibility/2006">
          <mc:Choice Requires="x14">
            <control shapeId="1060" r:id="rId33" name="Group Box 36">
              <controlPr defaultSize="0" autoFill="0" autoPict="0">
                <anchor moveWithCells="1">
                  <from>
                    <xdr:col>4</xdr:col>
                    <xdr:colOff>292100</xdr:colOff>
                    <xdr:row>39</xdr:row>
                    <xdr:rowOff>0</xdr:rowOff>
                  </from>
                  <to>
                    <xdr:col>11</xdr:col>
                    <xdr:colOff>101600</xdr:colOff>
                    <xdr:row>39</xdr:row>
                    <xdr:rowOff>355600</xdr:rowOff>
                  </to>
                </anchor>
              </controlPr>
            </control>
          </mc:Choice>
        </mc:AlternateContent>
        <mc:AlternateContent xmlns:mc="http://schemas.openxmlformats.org/markup-compatibility/2006">
          <mc:Choice Requires="x14">
            <control shapeId="1061" r:id="rId34" name="Option Button 37">
              <controlPr defaultSize="0" autoFill="0" autoLine="0" autoPict="0">
                <anchor moveWithCells="1">
                  <from>
                    <xdr:col>5</xdr:col>
                    <xdr:colOff>0</xdr:colOff>
                    <xdr:row>40</xdr:row>
                    <xdr:rowOff>0</xdr:rowOff>
                  </from>
                  <to>
                    <xdr:col>6</xdr:col>
                    <xdr:colOff>63500</xdr:colOff>
                    <xdr:row>40</xdr:row>
                    <xdr:rowOff>355600</xdr:rowOff>
                  </to>
                </anchor>
              </controlPr>
            </control>
          </mc:Choice>
        </mc:AlternateContent>
        <mc:AlternateContent xmlns:mc="http://schemas.openxmlformats.org/markup-compatibility/2006">
          <mc:Choice Requires="x14">
            <control shapeId="1062" r:id="rId35" name="Option Button 38">
              <controlPr defaultSize="0" autoFill="0" autoLine="0" autoPict="0">
                <anchor moveWithCells="1">
                  <from>
                    <xdr:col>6</xdr:col>
                    <xdr:colOff>0</xdr:colOff>
                    <xdr:row>40</xdr:row>
                    <xdr:rowOff>0</xdr:rowOff>
                  </from>
                  <to>
                    <xdr:col>7</xdr:col>
                    <xdr:colOff>63500</xdr:colOff>
                    <xdr:row>40</xdr:row>
                    <xdr:rowOff>355600</xdr:rowOff>
                  </to>
                </anchor>
              </controlPr>
            </control>
          </mc:Choice>
        </mc:AlternateContent>
        <mc:AlternateContent xmlns:mc="http://schemas.openxmlformats.org/markup-compatibility/2006">
          <mc:Choice Requires="x14">
            <control shapeId="1063" r:id="rId36" name="Option Button 39">
              <controlPr defaultSize="0" autoFill="0" autoLine="0" autoPict="0">
                <anchor moveWithCells="1">
                  <from>
                    <xdr:col>7</xdr:col>
                    <xdr:colOff>0</xdr:colOff>
                    <xdr:row>40</xdr:row>
                    <xdr:rowOff>0</xdr:rowOff>
                  </from>
                  <to>
                    <xdr:col>8</xdr:col>
                    <xdr:colOff>63500</xdr:colOff>
                    <xdr:row>40</xdr:row>
                    <xdr:rowOff>355600</xdr:rowOff>
                  </to>
                </anchor>
              </controlPr>
            </control>
          </mc:Choice>
        </mc:AlternateContent>
        <mc:AlternateContent xmlns:mc="http://schemas.openxmlformats.org/markup-compatibility/2006">
          <mc:Choice Requires="x14">
            <control shapeId="1064" r:id="rId37" name="Option Button 40">
              <controlPr defaultSize="0" autoFill="0" autoLine="0" autoPict="0">
                <anchor moveWithCells="1">
                  <from>
                    <xdr:col>8</xdr:col>
                    <xdr:colOff>0</xdr:colOff>
                    <xdr:row>40</xdr:row>
                    <xdr:rowOff>0</xdr:rowOff>
                  </from>
                  <to>
                    <xdr:col>9</xdr:col>
                    <xdr:colOff>63500</xdr:colOff>
                    <xdr:row>40</xdr:row>
                    <xdr:rowOff>355600</xdr:rowOff>
                  </to>
                </anchor>
              </controlPr>
            </control>
          </mc:Choice>
        </mc:AlternateContent>
        <mc:AlternateContent xmlns:mc="http://schemas.openxmlformats.org/markup-compatibility/2006">
          <mc:Choice Requires="x14">
            <control shapeId="1066" r:id="rId38" name="Group Box 42">
              <controlPr defaultSize="0" autoFill="0" autoPict="0">
                <anchor moveWithCells="1">
                  <from>
                    <xdr:col>4</xdr:col>
                    <xdr:colOff>292100</xdr:colOff>
                    <xdr:row>40</xdr:row>
                    <xdr:rowOff>0</xdr:rowOff>
                  </from>
                  <to>
                    <xdr:col>11</xdr:col>
                    <xdr:colOff>101600</xdr:colOff>
                    <xdr:row>40</xdr:row>
                    <xdr:rowOff>355600</xdr:rowOff>
                  </to>
                </anchor>
              </controlPr>
            </control>
          </mc:Choice>
        </mc:AlternateContent>
        <mc:AlternateContent xmlns:mc="http://schemas.openxmlformats.org/markup-compatibility/2006">
          <mc:Choice Requires="x14">
            <control shapeId="1067" r:id="rId39" name="Option Button 43">
              <controlPr defaultSize="0" autoFill="0" autoLine="0" autoPict="0">
                <anchor moveWithCells="1">
                  <from>
                    <xdr:col>5</xdr:col>
                    <xdr:colOff>0</xdr:colOff>
                    <xdr:row>41</xdr:row>
                    <xdr:rowOff>0</xdr:rowOff>
                  </from>
                  <to>
                    <xdr:col>6</xdr:col>
                    <xdr:colOff>63500</xdr:colOff>
                    <xdr:row>41</xdr:row>
                    <xdr:rowOff>355600</xdr:rowOff>
                  </to>
                </anchor>
              </controlPr>
            </control>
          </mc:Choice>
        </mc:AlternateContent>
        <mc:AlternateContent xmlns:mc="http://schemas.openxmlformats.org/markup-compatibility/2006">
          <mc:Choice Requires="x14">
            <control shapeId="1068" r:id="rId40" name="Option Button 44">
              <controlPr defaultSize="0" autoFill="0" autoLine="0" autoPict="0">
                <anchor moveWithCells="1">
                  <from>
                    <xdr:col>6</xdr:col>
                    <xdr:colOff>0</xdr:colOff>
                    <xdr:row>41</xdr:row>
                    <xdr:rowOff>0</xdr:rowOff>
                  </from>
                  <to>
                    <xdr:col>7</xdr:col>
                    <xdr:colOff>63500</xdr:colOff>
                    <xdr:row>41</xdr:row>
                    <xdr:rowOff>355600</xdr:rowOff>
                  </to>
                </anchor>
              </controlPr>
            </control>
          </mc:Choice>
        </mc:AlternateContent>
        <mc:AlternateContent xmlns:mc="http://schemas.openxmlformats.org/markup-compatibility/2006">
          <mc:Choice Requires="x14">
            <control shapeId="1069" r:id="rId41" name="Option Button 45">
              <controlPr defaultSize="0" autoFill="0" autoLine="0" autoPict="0">
                <anchor moveWithCells="1">
                  <from>
                    <xdr:col>7</xdr:col>
                    <xdr:colOff>0</xdr:colOff>
                    <xdr:row>41</xdr:row>
                    <xdr:rowOff>0</xdr:rowOff>
                  </from>
                  <to>
                    <xdr:col>8</xdr:col>
                    <xdr:colOff>63500</xdr:colOff>
                    <xdr:row>41</xdr:row>
                    <xdr:rowOff>355600</xdr:rowOff>
                  </to>
                </anchor>
              </controlPr>
            </control>
          </mc:Choice>
        </mc:AlternateContent>
        <mc:AlternateContent xmlns:mc="http://schemas.openxmlformats.org/markup-compatibility/2006">
          <mc:Choice Requires="x14">
            <control shapeId="1070" r:id="rId42" name="Option Button 46">
              <controlPr defaultSize="0" autoFill="0" autoLine="0" autoPict="0">
                <anchor moveWithCells="1">
                  <from>
                    <xdr:col>8</xdr:col>
                    <xdr:colOff>0</xdr:colOff>
                    <xdr:row>41</xdr:row>
                    <xdr:rowOff>0</xdr:rowOff>
                  </from>
                  <to>
                    <xdr:col>9</xdr:col>
                    <xdr:colOff>63500</xdr:colOff>
                    <xdr:row>41</xdr:row>
                    <xdr:rowOff>355600</xdr:rowOff>
                  </to>
                </anchor>
              </controlPr>
            </control>
          </mc:Choice>
        </mc:AlternateContent>
        <mc:AlternateContent xmlns:mc="http://schemas.openxmlformats.org/markup-compatibility/2006">
          <mc:Choice Requires="x14">
            <control shapeId="1072" r:id="rId43" name="Group Box 48">
              <controlPr defaultSize="0" autoFill="0" autoPict="0">
                <anchor moveWithCells="1">
                  <from>
                    <xdr:col>4</xdr:col>
                    <xdr:colOff>292100</xdr:colOff>
                    <xdr:row>41</xdr:row>
                    <xdr:rowOff>0</xdr:rowOff>
                  </from>
                  <to>
                    <xdr:col>11</xdr:col>
                    <xdr:colOff>101600</xdr:colOff>
                    <xdr:row>41</xdr:row>
                    <xdr:rowOff>355600</xdr:rowOff>
                  </to>
                </anchor>
              </controlPr>
            </control>
          </mc:Choice>
        </mc:AlternateContent>
        <mc:AlternateContent xmlns:mc="http://schemas.openxmlformats.org/markup-compatibility/2006">
          <mc:Choice Requires="x14">
            <control shapeId="1085" r:id="rId44" name="Option Button 61">
              <controlPr locked="0" defaultSize="0" autoFill="0" autoLine="0" autoPict="0">
                <anchor moveWithCells="1">
                  <from>
                    <xdr:col>5</xdr:col>
                    <xdr:colOff>0</xdr:colOff>
                    <xdr:row>46</xdr:row>
                    <xdr:rowOff>0</xdr:rowOff>
                  </from>
                  <to>
                    <xdr:col>6</xdr:col>
                    <xdr:colOff>63500</xdr:colOff>
                    <xdr:row>46</xdr:row>
                    <xdr:rowOff>355600</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7</xdr:col>
                    <xdr:colOff>0</xdr:colOff>
                    <xdr:row>46</xdr:row>
                    <xdr:rowOff>0</xdr:rowOff>
                  </from>
                  <to>
                    <xdr:col>8</xdr:col>
                    <xdr:colOff>63500</xdr:colOff>
                    <xdr:row>46</xdr:row>
                    <xdr:rowOff>355600</xdr:rowOff>
                  </to>
                </anchor>
              </controlPr>
            </control>
          </mc:Choice>
        </mc:AlternateContent>
        <mc:AlternateContent xmlns:mc="http://schemas.openxmlformats.org/markup-compatibility/2006">
          <mc:Choice Requires="x14">
            <control shapeId="1090" r:id="rId46" name="Group Box 66">
              <controlPr defaultSize="0" autoFill="0" autoPict="0">
                <anchor moveWithCells="1">
                  <from>
                    <xdr:col>4</xdr:col>
                    <xdr:colOff>0</xdr:colOff>
                    <xdr:row>46</xdr:row>
                    <xdr:rowOff>0</xdr:rowOff>
                  </from>
                  <to>
                    <xdr:col>10</xdr:col>
                    <xdr:colOff>101600</xdr:colOff>
                    <xdr:row>46</xdr:row>
                    <xdr:rowOff>355600</xdr:rowOff>
                  </to>
                </anchor>
              </controlPr>
            </control>
          </mc:Choice>
        </mc:AlternateContent>
        <mc:AlternateContent xmlns:mc="http://schemas.openxmlformats.org/markup-compatibility/2006">
          <mc:Choice Requires="x14">
            <control shapeId="1091" r:id="rId47" name="Option Button 67">
              <controlPr defaultSize="0" autoFill="0" autoLine="0" autoPict="0">
                <anchor moveWithCells="1">
                  <from>
                    <xdr:col>5</xdr:col>
                    <xdr:colOff>0</xdr:colOff>
                    <xdr:row>47</xdr:row>
                    <xdr:rowOff>0</xdr:rowOff>
                  </from>
                  <to>
                    <xdr:col>6</xdr:col>
                    <xdr:colOff>63500</xdr:colOff>
                    <xdr:row>47</xdr:row>
                    <xdr:rowOff>355600</xdr:rowOff>
                  </to>
                </anchor>
              </controlPr>
            </control>
          </mc:Choice>
        </mc:AlternateContent>
        <mc:AlternateContent xmlns:mc="http://schemas.openxmlformats.org/markup-compatibility/2006">
          <mc:Choice Requires="x14">
            <control shapeId="1093" r:id="rId48" name="Option Button 69">
              <controlPr defaultSize="0" autoFill="0" autoLine="0" autoPict="0">
                <anchor moveWithCells="1">
                  <from>
                    <xdr:col>7</xdr:col>
                    <xdr:colOff>0</xdr:colOff>
                    <xdr:row>47</xdr:row>
                    <xdr:rowOff>0</xdr:rowOff>
                  </from>
                  <to>
                    <xdr:col>8</xdr:col>
                    <xdr:colOff>63500</xdr:colOff>
                    <xdr:row>47</xdr:row>
                    <xdr:rowOff>355600</xdr:rowOff>
                  </to>
                </anchor>
              </controlPr>
            </control>
          </mc:Choice>
        </mc:AlternateContent>
        <mc:AlternateContent xmlns:mc="http://schemas.openxmlformats.org/markup-compatibility/2006">
          <mc:Choice Requires="x14">
            <control shapeId="1096" r:id="rId49" name="Group Box 72">
              <controlPr defaultSize="0" autoFill="0" autoPict="0">
                <anchor moveWithCells="1">
                  <from>
                    <xdr:col>4</xdr:col>
                    <xdr:colOff>0</xdr:colOff>
                    <xdr:row>47</xdr:row>
                    <xdr:rowOff>0</xdr:rowOff>
                  </from>
                  <to>
                    <xdr:col>10</xdr:col>
                    <xdr:colOff>101600</xdr:colOff>
                    <xdr:row>47</xdr:row>
                    <xdr:rowOff>355600</xdr:rowOff>
                  </to>
                </anchor>
              </controlPr>
            </control>
          </mc:Choice>
        </mc:AlternateContent>
        <mc:AlternateContent xmlns:mc="http://schemas.openxmlformats.org/markup-compatibility/2006">
          <mc:Choice Requires="x14">
            <control shapeId="1097" r:id="rId50" name="Option Button 73">
              <controlPr defaultSize="0" autoFill="0" autoLine="0" autoPict="0">
                <anchor moveWithCells="1">
                  <from>
                    <xdr:col>5</xdr:col>
                    <xdr:colOff>0</xdr:colOff>
                    <xdr:row>48</xdr:row>
                    <xdr:rowOff>0</xdr:rowOff>
                  </from>
                  <to>
                    <xdr:col>6</xdr:col>
                    <xdr:colOff>63500</xdr:colOff>
                    <xdr:row>48</xdr:row>
                    <xdr:rowOff>355600</xdr:rowOff>
                  </to>
                </anchor>
              </controlPr>
            </control>
          </mc:Choice>
        </mc:AlternateContent>
        <mc:AlternateContent xmlns:mc="http://schemas.openxmlformats.org/markup-compatibility/2006">
          <mc:Choice Requires="x14">
            <control shapeId="1099" r:id="rId51" name="Option Button 75">
              <controlPr defaultSize="0" autoFill="0" autoLine="0" autoPict="0">
                <anchor moveWithCells="1">
                  <from>
                    <xdr:col>7</xdr:col>
                    <xdr:colOff>0</xdr:colOff>
                    <xdr:row>48</xdr:row>
                    <xdr:rowOff>0</xdr:rowOff>
                  </from>
                  <to>
                    <xdr:col>8</xdr:col>
                    <xdr:colOff>63500</xdr:colOff>
                    <xdr:row>48</xdr:row>
                    <xdr:rowOff>355600</xdr:rowOff>
                  </to>
                </anchor>
              </controlPr>
            </control>
          </mc:Choice>
        </mc:AlternateContent>
        <mc:AlternateContent xmlns:mc="http://schemas.openxmlformats.org/markup-compatibility/2006">
          <mc:Choice Requires="x14">
            <control shapeId="1102" r:id="rId52" name="Group Box 78">
              <controlPr defaultSize="0" autoFill="0" autoPict="0">
                <anchor moveWithCells="1">
                  <from>
                    <xdr:col>4</xdr:col>
                    <xdr:colOff>0</xdr:colOff>
                    <xdr:row>48</xdr:row>
                    <xdr:rowOff>0</xdr:rowOff>
                  </from>
                  <to>
                    <xdr:col>10</xdr:col>
                    <xdr:colOff>101600</xdr:colOff>
                    <xdr:row>48</xdr:row>
                    <xdr:rowOff>355600</xdr:rowOff>
                  </to>
                </anchor>
              </controlPr>
            </control>
          </mc:Choice>
        </mc:AlternateContent>
        <mc:AlternateContent xmlns:mc="http://schemas.openxmlformats.org/markup-compatibility/2006">
          <mc:Choice Requires="x14">
            <control shapeId="1118" r:id="rId53" name="Group Box 94">
              <controlPr defaultSize="0" autoFill="0" autoPict="0">
                <anchor moveWithCells="1">
                  <from>
                    <xdr:col>4</xdr:col>
                    <xdr:colOff>0</xdr:colOff>
                    <xdr:row>52</xdr:row>
                    <xdr:rowOff>0</xdr:rowOff>
                  </from>
                  <to>
                    <xdr:col>10</xdr:col>
                    <xdr:colOff>101600</xdr:colOff>
                    <xdr:row>52</xdr:row>
                    <xdr:rowOff>355600</xdr:rowOff>
                  </to>
                </anchor>
              </controlPr>
            </control>
          </mc:Choice>
        </mc:AlternateContent>
        <mc:AlternateContent xmlns:mc="http://schemas.openxmlformats.org/markup-compatibility/2006">
          <mc:Choice Requires="x14">
            <control shapeId="1119" r:id="rId54" name="Option Button 95">
              <controlPr defaultSize="0" autoFill="0" autoLine="0" autoPict="0">
                <anchor moveWithCells="1">
                  <from>
                    <xdr:col>5</xdr:col>
                    <xdr:colOff>0</xdr:colOff>
                    <xdr:row>53</xdr:row>
                    <xdr:rowOff>0</xdr:rowOff>
                  </from>
                  <to>
                    <xdr:col>6</xdr:col>
                    <xdr:colOff>63500</xdr:colOff>
                    <xdr:row>53</xdr:row>
                    <xdr:rowOff>355600</xdr:rowOff>
                  </to>
                </anchor>
              </controlPr>
            </control>
          </mc:Choice>
        </mc:AlternateContent>
        <mc:AlternateContent xmlns:mc="http://schemas.openxmlformats.org/markup-compatibility/2006">
          <mc:Choice Requires="x14">
            <control shapeId="1121" r:id="rId55" name="Option Button 97">
              <controlPr defaultSize="0" autoFill="0" autoLine="0" autoPict="0">
                <anchor moveWithCells="1">
                  <from>
                    <xdr:col>7</xdr:col>
                    <xdr:colOff>0</xdr:colOff>
                    <xdr:row>53</xdr:row>
                    <xdr:rowOff>0</xdr:rowOff>
                  </from>
                  <to>
                    <xdr:col>8</xdr:col>
                    <xdr:colOff>63500</xdr:colOff>
                    <xdr:row>53</xdr:row>
                    <xdr:rowOff>355600</xdr:rowOff>
                  </to>
                </anchor>
              </controlPr>
            </control>
          </mc:Choice>
        </mc:AlternateContent>
        <mc:AlternateContent xmlns:mc="http://schemas.openxmlformats.org/markup-compatibility/2006">
          <mc:Choice Requires="x14">
            <control shapeId="1122" r:id="rId56" name="Group Box 98">
              <controlPr defaultSize="0" autoFill="0" autoPict="0">
                <anchor moveWithCells="1">
                  <from>
                    <xdr:col>4</xdr:col>
                    <xdr:colOff>0</xdr:colOff>
                    <xdr:row>53</xdr:row>
                    <xdr:rowOff>0</xdr:rowOff>
                  </from>
                  <to>
                    <xdr:col>10</xdr:col>
                    <xdr:colOff>101600</xdr:colOff>
                    <xdr:row>53</xdr:row>
                    <xdr:rowOff>355600</xdr:rowOff>
                  </to>
                </anchor>
              </controlPr>
            </control>
          </mc:Choice>
        </mc:AlternateContent>
        <mc:AlternateContent xmlns:mc="http://schemas.openxmlformats.org/markup-compatibility/2006">
          <mc:Choice Requires="x14">
            <control shapeId="1123" r:id="rId57" name="Option Button 99">
              <controlPr defaultSize="0" autoFill="0" autoLine="0" autoPict="0">
                <anchor moveWithCells="1">
                  <from>
                    <xdr:col>5</xdr:col>
                    <xdr:colOff>0</xdr:colOff>
                    <xdr:row>54</xdr:row>
                    <xdr:rowOff>0</xdr:rowOff>
                  </from>
                  <to>
                    <xdr:col>6</xdr:col>
                    <xdr:colOff>63500</xdr:colOff>
                    <xdr:row>54</xdr:row>
                    <xdr:rowOff>355600</xdr:rowOff>
                  </to>
                </anchor>
              </controlPr>
            </control>
          </mc:Choice>
        </mc:AlternateContent>
        <mc:AlternateContent xmlns:mc="http://schemas.openxmlformats.org/markup-compatibility/2006">
          <mc:Choice Requires="x14">
            <control shapeId="1125" r:id="rId58" name="Option Button 101">
              <controlPr defaultSize="0" autoFill="0" autoLine="0" autoPict="0">
                <anchor moveWithCells="1">
                  <from>
                    <xdr:col>7</xdr:col>
                    <xdr:colOff>0</xdr:colOff>
                    <xdr:row>54</xdr:row>
                    <xdr:rowOff>0</xdr:rowOff>
                  </from>
                  <to>
                    <xdr:col>8</xdr:col>
                    <xdr:colOff>63500</xdr:colOff>
                    <xdr:row>54</xdr:row>
                    <xdr:rowOff>355600</xdr:rowOff>
                  </to>
                </anchor>
              </controlPr>
            </control>
          </mc:Choice>
        </mc:AlternateContent>
        <mc:AlternateContent xmlns:mc="http://schemas.openxmlformats.org/markup-compatibility/2006">
          <mc:Choice Requires="x14">
            <control shapeId="1126" r:id="rId59" name="Group Box 102">
              <controlPr defaultSize="0" autoFill="0" autoPict="0">
                <anchor moveWithCells="1">
                  <from>
                    <xdr:col>4</xdr:col>
                    <xdr:colOff>0</xdr:colOff>
                    <xdr:row>54</xdr:row>
                    <xdr:rowOff>0</xdr:rowOff>
                  </from>
                  <to>
                    <xdr:col>10</xdr:col>
                    <xdr:colOff>101600</xdr:colOff>
                    <xdr:row>54</xdr:row>
                    <xdr:rowOff>355600</xdr:rowOff>
                  </to>
                </anchor>
              </controlPr>
            </control>
          </mc:Choice>
        </mc:AlternateContent>
        <mc:AlternateContent xmlns:mc="http://schemas.openxmlformats.org/markup-compatibility/2006">
          <mc:Choice Requires="x14">
            <control shapeId="1127" r:id="rId60" name="Option Button 103">
              <controlPr defaultSize="0" autoFill="0" autoLine="0" autoPict="0">
                <anchor moveWithCells="1">
                  <from>
                    <xdr:col>5</xdr:col>
                    <xdr:colOff>0</xdr:colOff>
                    <xdr:row>58</xdr:row>
                    <xdr:rowOff>0</xdr:rowOff>
                  </from>
                  <to>
                    <xdr:col>6</xdr:col>
                    <xdr:colOff>63500</xdr:colOff>
                    <xdr:row>58</xdr:row>
                    <xdr:rowOff>355600</xdr:rowOff>
                  </to>
                </anchor>
              </controlPr>
            </control>
          </mc:Choice>
        </mc:AlternateContent>
        <mc:AlternateContent xmlns:mc="http://schemas.openxmlformats.org/markup-compatibility/2006">
          <mc:Choice Requires="x14">
            <control shapeId="1129" r:id="rId61" name="Option Button 105">
              <controlPr defaultSize="0" autoFill="0" autoLine="0" autoPict="0">
                <anchor moveWithCells="1">
                  <from>
                    <xdr:col>7</xdr:col>
                    <xdr:colOff>0</xdr:colOff>
                    <xdr:row>58</xdr:row>
                    <xdr:rowOff>0</xdr:rowOff>
                  </from>
                  <to>
                    <xdr:col>8</xdr:col>
                    <xdr:colOff>63500</xdr:colOff>
                    <xdr:row>58</xdr:row>
                    <xdr:rowOff>355600</xdr:rowOff>
                  </to>
                </anchor>
              </controlPr>
            </control>
          </mc:Choice>
        </mc:AlternateContent>
        <mc:AlternateContent xmlns:mc="http://schemas.openxmlformats.org/markup-compatibility/2006">
          <mc:Choice Requires="x14">
            <control shapeId="1130" r:id="rId62" name="Group Box 106">
              <controlPr defaultSize="0" autoFill="0" autoPict="0">
                <anchor moveWithCells="1">
                  <from>
                    <xdr:col>4</xdr:col>
                    <xdr:colOff>0</xdr:colOff>
                    <xdr:row>58</xdr:row>
                    <xdr:rowOff>0</xdr:rowOff>
                  </from>
                  <to>
                    <xdr:col>10</xdr:col>
                    <xdr:colOff>101600</xdr:colOff>
                    <xdr:row>58</xdr:row>
                    <xdr:rowOff>355600</xdr:rowOff>
                  </to>
                </anchor>
              </controlPr>
            </control>
          </mc:Choice>
        </mc:AlternateContent>
        <mc:AlternateContent xmlns:mc="http://schemas.openxmlformats.org/markup-compatibility/2006">
          <mc:Choice Requires="x14">
            <control shapeId="1131" r:id="rId63" name="Option Button 107">
              <controlPr defaultSize="0" autoFill="0" autoLine="0" autoPict="0">
                <anchor moveWithCells="1">
                  <from>
                    <xdr:col>5</xdr:col>
                    <xdr:colOff>0</xdr:colOff>
                    <xdr:row>59</xdr:row>
                    <xdr:rowOff>0</xdr:rowOff>
                  </from>
                  <to>
                    <xdr:col>6</xdr:col>
                    <xdr:colOff>63500</xdr:colOff>
                    <xdr:row>59</xdr:row>
                    <xdr:rowOff>355600</xdr:rowOff>
                  </to>
                </anchor>
              </controlPr>
            </control>
          </mc:Choice>
        </mc:AlternateContent>
        <mc:AlternateContent xmlns:mc="http://schemas.openxmlformats.org/markup-compatibility/2006">
          <mc:Choice Requires="x14">
            <control shapeId="1133" r:id="rId64" name="Option Button 109">
              <controlPr defaultSize="0" autoFill="0" autoLine="0" autoPict="0">
                <anchor moveWithCells="1">
                  <from>
                    <xdr:col>7</xdr:col>
                    <xdr:colOff>0</xdr:colOff>
                    <xdr:row>59</xdr:row>
                    <xdr:rowOff>0</xdr:rowOff>
                  </from>
                  <to>
                    <xdr:col>8</xdr:col>
                    <xdr:colOff>63500</xdr:colOff>
                    <xdr:row>59</xdr:row>
                    <xdr:rowOff>355600</xdr:rowOff>
                  </to>
                </anchor>
              </controlPr>
            </control>
          </mc:Choice>
        </mc:AlternateContent>
        <mc:AlternateContent xmlns:mc="http://schemas.openxmlformats.org/markup-compatibility/2006">
          <mc:Choice Requires="x14">
            <control shapeId="1134" r:id="rId65" name="Group Box 110">
              <controlPr defaultSize="0" autoFill="0" autoPict="0">
                <anchor moveWithCells="1">
                  <from>
                    <xdr:col>4</xdr:col>
                    <xdr:colOff>0</xdr:colOff>
                    <xdr:row>59</xdr:row>
                    <xdr:rowOff>0</xdr:rowOff>
                  </from>
                  <to>
                    <xdr:col>10</xdr:col>
                    <xdr:colOff>101600</xdr:colOff>
                    <xdr:row>59</xdr:row>
                    <xdr:rowOff>355600</xdr:rowOff>
                  </to>
                </anchor>
              </controlPr>
            </control>
          </mc:Choice>
        </mc:AlternateContent>
        <mc:AlternateContent xmlns:mc="http://schemas.openxmlformats.org/markup-compatibility/2006">
          <mc:Choice Requires="x14">
            <control shapeId="1135" r:id="rId66" name="Option Button 111">
              <controlPr defaultSize="0" autoFill="0" autoLine="0" autoPict="0">
                <anchor moveWithCells="1">
                  <from>
                    <xdr:col>5</xdr:col>
                    <xdr:colOff>0</xdr:colOff>
                    <xdr:row>60</xdr:row>
                    <xdr:rowOff>0</xdr:rowOff>
                  </from>
                  <to>
                    <xdr:col>6</xdr:col>
                    <xdr:colOff>63500</xdr:colOff>
                    <xdr:row>60</xdr:row>
                    <xdr:rowOff>355600</xdr:rowOff>
                  </to>
                </anchor>
              </controlPr>
            </control>
          </mc:Choice>
        </mc:AlternateContent>
        <mc:AlternateContent xmlns:mc="http://schemas.openxmlformats.org/markup-compatibility/2006">
          <mc:Choice Requires="x14">
            <control shapeId="1137" r:id="rId67" name="Option Button 113">
              <controlPr defaultSize="0" autoFill="0" autoLine="0" autoPict="0">
                <anchor moveWithCells="1">
                  <from>
                    <xdr:col>7</xdr:col>
                    <xdr:colOff>0</xdr:colOff>
                    <xdr:row>60</xdr:row>
                    <xdr:rowOff>0</xdr:rowOff>
                  </from>
                  <to>
                    <xdr:col>8</xdr:col>
                    <xdr:colOff>63500</xdr:colOff>
                    <xdr:row>60</xdr:row>
                    <xdr:rowOff>355600</xdr:rowOff>
                  </to>
                </anchor>
              </controlPr>
            </control>
          </mc:Choice>
        </mc:AlternateContent>
        <mc:AlternateContent xmlns:mc="http://schemas.openxmlformats.org/markup-compatibility/2006">
          <mc:Choice Requires="x14">
            <control shapeId="1138" r:id="rId68" name="Group Box 114">
              <controlPr defaultSize="0" autoFill="0" autoPict="0">
                <anchor moveWithCells="1">
                  <from>
                    <xdr:col>4</xdr:col>
                    <xdr:colOff>0</xdr:colOff>
                    <xdr:row>60</xdr:row>
                    <xdr:rowOff>0</xdr:rowOff>
                  </from>
                  <to>
                    <xdr:col>10</xdr:col>
                    <xdr:colOff>101600</xdr:colOff>
                    <xdr:row>60</xdr:row>
                    <xdr:rowOff>355600</xdr:rowOff>
                  </to>
                </anchor>
              </controlPr>
            </control>
          </mc:Choice>
        </mc:AlternateContent>
        <mc:AlternateContent xmlns:mc="http://schemas.openxmlformats.org/markup-compatibility/2006">
          <mc:Choice Requires="x14">
            <control shapeId="1139" r:id="rId69" name="Option Button 115">
              <controlPr defaultSize="0" autoFill="0" autoLine="0" autoPict="0">
                <anchor moveWithCells="1">
                  <from>
                    <xdr:col>5</xdr:col>
                    <xdr:colOff>0</xdr:colOff>
                    <xdr:row>61</xdr:row>
                    <xdr:rowOff>0</xdr:rowOff>
                  </from>
                  <to>
                    <xdr:col>6</xdr:col>
                    <xdr:colOff>63500</xdr:colOff>
                    <xdr:row>61</xdr:row>
                    <xdr:rowOff>355600</xdr:rowOff>
                  </to>
                </anchor>
              </controlPr>
            </control>
          </mc:Choice>
        </mc:AlternateContent>
        <mc:AlternateContent xmlns:mc="http://schemas.openxmlformats.org/markup-compatibility/2006">
          <mc:Choice Requires="x14">
            <control shapeId="1141" r:id="rId70" name="Option Button 117">
              <controlPr defaultSize="0" autoFill="0" autoLine="0" autoPict="0">
                <anchor moveWithCells="1">
                  <from>
                    <xdr:col>7</xdr:col>
                    <xdr:colOff>0</xdr:colOff>
                    <xdr:row>61</xdr:row>
                    <xdr:rowOff>0</xdr:rowOff>
                  </from>
                  <to>
                    <xdr:col>8</xdr:col>
                    <xdr:colOff>63500</xdr:colOff>
                    <xdr:row>61</xdr:row>
                    <xdr:rowOff>355600</xdr:rowOff>
                  </to>
                </anchor>
              </controlPr>
            </control>
          </mc:Choice>
        </mc:AlternateContent>
        <mc:AlternateContent xmlns:mc="http://schemas.openxmlformats.org/markup-compatibility/2006">
          <mc:Choice Requires="x14">
            <control shapeId="1142" r:id="rId71" name="Group Box 118">
              <controlPr defaultSize="0" autoFill="0" autoPict="0">
                <anchor moveWithCells="1">
                  <from>
                    <xdr:col>4</xdr:col>
                    <xdr:colOff>0</xdr:colOff>
                    <xdr:row>61</xdr:row>
                    <xdr:rowOff>0</xdr:rowOff>
                  </from>
                  <to>
                    <xdr:col>10</xdr:col>
                    <xdr:colOff>101600</xdr:colOff>
                    <xdr:row>61</xdr:row>
                    <xdr:rowOff>355600</xdr:rowOff>
                  </to>
                </anchor>
              </controlPr>
            </control>
          </mc:Choice>
        </mc:AlternateContent>
        <mc:AlternateContent xmlns:mc="http://schemas.openxmlformats.org/markup-compatibility/2006">
          <mc:Choice Requires="x14">
            <control shapeId="1143" r:id="rId72" name="Option Button 119">
              <controlPr defaultSize="0" autoFill="0" autoLine="0" autoPict="0">
                <anchor moveWithCells="1">
                  <from>
                    <xdr:col>5</xdr:col>
                    <xdr:colOff>0</xdr:colOff>
                    <xdr:row>62</xdr:row>
                    <xdr:rowOff>0</xdr:rowOff>
                  </from>
                  <to>
                    <xdr:col>6</xdr:col>
                    <xdr:colOff>63500</xdr:colOff>
                    <xdr:row>62</xdr:row>
                    <xdr:rowOff>355600</xdr:rowOff>
                  </to>
                </anchor>
              </controlPr>
            </control>
          </mc:Choice>
        </mc:AlternateContent>
        <mc:AlternateContent xmlns:mc="http://schemas.openxmlformats.org/markup-compatibility/2006">
          <mc:Choice Requires="x14">
            <control shapeId="1145" r:id="rId73" name="Option Button 121">
              <controlPr defaultSize="0" autoFill="0" autoLine="0" autoPict="0">
                <anchor moveWithCells="1">
                  <from>
                    <xdr:col>7</xdr:col>
                    <xdr:colOff>0</xdr:colOff>
                    <xdr:row>62</xdr:row>
                    <xdr:rowOff>0</xdr:rowOff>
                  </from>
                  <to>
                    <xdr:col>8</xdr:col>
                    <xdr:colOff>63500</xdr:colOff>
                    <xdr:row>62</xdr:row>
                    <xdr:rowOff>355600</xdr:rowOff>
                  </to>
                </anchor>
              </controlPr>
            </control>
          </mc:Choice>
        </mc:AlternateContent>
        <mc:AlternateContent xmlns:mc="http://schemas.openxmlformats.org/markup-compatibility/2006">
          <mc:Choice Requires="x14">
            <control shapeId="1146" r:id="rId74" name="Group Box 122">
              <controlPr defaultSize="0" autoFill="0" autoPict="0">
                <anchor moveWithCells="1">
                  <from>
                    <xdr:col>4</xdr:col>
                    <xdr:colOff>0</xdr:colOff>
                    <xdr:row>62</xdr:row>
                    <xdr:rowOff>0</xdr:rowOff>
                  </from>
                  <to>
                    <xdr:col>10</xdr:col>
                    <xdr:colOff>101600</xdr:colOff>
                    <xdr:row>62</xdr:row>
                    <xdr:rowOff>355600</xdr:rowOff>
                  </to>
                </anchor>
              </controlPr>
            </control>
          </mc:Choice>
        </mc:AlternateContent>
        <mc:AlternateContent xmlns:mc="http://schemas.openxmlformats.org/markup-compatibility/2006">
          <mc:Choice Requires="x14">
            <control shapeId="1147" r:id="rId75" name="Option Button 123">
              <controlPr defaultSize="0" autoFill="0" autoLine="0" autoPict="0">
                <anchor moveWithCells="1">
                  <from>
                    <xdr:col>5</xdr:col>
                    <xdr:colOff>0</xdr:colOff>
                    <xdr:row>65</xdr:row>
                    <xdr:rowOff>0</xdr:rowOff>
                  </from>
                  <to>
                    <xdr:col>6</xdr:col>
                    <xdr:colOff>88900</xdr:colOff>
                    <xdr:row>65</xdr:row>
                    <xdr:rowOff>355600</xdr:rowOff>
                  </to>
                </anchor>
              </controlPr>
            </control>
          </mc:Choice>
        </mc:AlternateContent>
        <mc:AlternateContent xmlns:mc="http://schemas.openxmlformats.org/markup-compatibility/2006">
          <mc:Choice Requires="x14">
            <control shapeId="1148" r:id="rId76" name="Option Button 124">
              <controlPr defaultSize="0" autoFill="0" autoLine="0" autoPict="0">
                <anchor moveWithCells="1">
                  <from>
                    <xdr:col>6</xdr:col>
                    <xdr:colOff>0</xdr:colOff>
                    <xdr:row>65</xdr:row>
                    <xdr:rowOff>0</xdr:rowOff>
                  </from>
                  <to>
                    <xdr:col>7</xdr:col>
                    <xdr:colOff>63500</xdr:colOff>
                    <xdr:row>65</xdr:row>
                    <xdr:rowOff>355600</xdr:rowOff>
                  </to>
                </anchor>
              </controlPr>
            </control>
          </mc:Choice>
        </mc:AlternateContent>
        <mc:AlternateContent xmlns:mc="http://schemas.openxmlformats.org/markup-compatibility/2006">
          <mc:Choice Requires="x14">
            <control shapeId="1149" r:id="rId77" name="Option Button 125">
              <controlPr defaultSize="0" autoFill="0" autoLine="0" autoPict="0">
                <anchor moveWithCells="1">
                  <from>
                    <xdr:col>7</xdr:col>
                    <xdr:colOff>0</xdr:colOff>
                    <xdr:row>65</xdr:row>
                    <xdr:rowOff>0</xdr:rowOff>
                  </from>
                  <to>
                    <xdr:col>8</xdr:col>
                    <xdr:colOff>63500</xdr:colOff>
                    <xdr:row>65</xdr:row>
                    <xdr:rowOff>355600</xdr:rowOff>
                  </to>
                </anchor>
              </controlPr>
            </control>
          </mc:Choice>
        </mc:AlternateContent>
        <mc:AlternateContent xmlns:mc="http://schemas.openxmlformats.org/markup-compatibility/2006">
          <mc:Choice Requires="x14">
            <control shapeId="1150" r:id="rId78" name="Group Box 126">
              <controlPr defaultSize="0" autoFill="0" autoPict="0">
                <anchor moveWithCells="1">
                  <from>
                    <xdr:col>4</xdr:col>
                    <xdr:colOff>0</xdr:colOff>
                    <xdr:row>65</xdr:row>
                    <xdr:rowOff>0</xdr:rowOff>
                  </from>
                  <to>
                    <xdr:col>10</xdr:col>
                    <xdr:colOff>127000</xdr:colOff>
                    <xdr:row>65</xdr:row>
                    <xdr:rowOff>355600</xdr:rowOff>
                  </to>
                </anchor>
              </controlPr>
            </control>
          </mc:Choice>
        </mc:AlternateContent>
        <mc:AlternateContent xmlns:mc="http://schemas.openxmlformats.org/markup-compatibility/2006">
          <mc:Choice Requires="x14">
            <control shapeId="1151" r:id="rId79" name="Option Button 127">
              <controlPr defaultSize="0" autoFill="0" autoLine="0" autoPict="0">
                <anchor moveWithCells="1">
                  <from>
                    <xdr:col>5</xdr:col>
                    <xdr:colOff>0</xdr:colOff>
                    <xdr:row>66</xdr:row>
                    <xdr:rowOff>0</xdr:rowOff>
                  </from>
                  <to>
                    <xdr:col>6</xdr:col>
                    <xdr:colOff>88900</xdr:colOff>
                    <xdr:row>66</xdr:row>
                    <xdr:rowOff>355600</xdr:rowOff>
                  </to>
                </anchor>
              </controlPr>
            </control>
          </mc:Choice>
        </mc:AlternateContent>
        <mc:AlternateContent xmlns:mc="http://schemas.openxmlformats.org/markup-compatibility/2006">
          <mc:Choice Requires="x14">
            <control shapeId="1153" r:id="rId80" name="Option Button 129">
              <controlPr defaultSize="0" autoFill="0" autoLine="0" autoPict="0">
                <anchor moveWithCells="1">
                  <from>
                    <xdr:col>7</xdr:col>
                    <xdr:colOff>0</xdr:colOff>
                    <xdr:row>66</xdr:row>
                    <xdr:rowOff>0</xdr:rowOff>
                  </from>
                  <to>
                    <xdr:col>8</xdr:col>
                    <xdr:colOff>63500</xdr:colOff>
                    <xdr:row>66</xdr:row>
                    <xdr:rowOff>355600</xdr:rowOff>
                  </to>
                </anchor>
              </controlPr>
            </control>
          </mc:Choice>
        </mc:AlternateContent>
        <mc:AlternateContent xmlns:mc="http://schemas.openxmlformats.org/markup-compatibility/2006">
          <mc:Choice Requires="x14">
            <control shapeId="1154" r:id="rId81" name="Group Box 130">
              <controlPr defaultSize="0" autoFill="0" autoPict="0">
                <anchor moveWithCells="1">
                  <from>
                    <xdr:col>4</xdr:col>
                    <xdr:colOff>0</xdr:colOff>
                    <xdr:row>66</xdr:row>
                    <xdr:rowOff>0</xdr:rowOff>
                  </from>
                  <to>
                    <xdr:col>10</xdr:col>
                    <xdr:colOff>127000</xdr:colOff>
                    <xdr:row>66</xdr:row>
                    <xdr:rowOff>355600</xdr:rowOff>
                  </to>
                </anchor>
              </controlPr>
            </control>
          </mc:Choice>
        </mc:AlternateContent>
        <mc:AlternateContent xmlns:mc="http://schemas.openxmlformats.org/markup-compatibility/2006">
          <mc:Choice Requires="x14">
            <control shapeId="1155" r:id="rId82" name="Option Button 131">
              <controlPr defaultSize="0" autoFill="0" autoLine="0" autoPict="0">
                <anchor moveWithCells="1">
                  <from>
                    <xdr:col>5</xdr:col>
                    <xdr:colOff>0</xdr:colOff>
                    <xdr:row>67</xdr:row>
                    <xdr:rowOff>0</xdr:rowOff>
                  </from>
                  <to>
                    <xdr:col>6</xdr:col>
                    <xdr:colOff>88900</xdr:colOff>
                    <xdr:row>67</xdr:row>
                    <xdr:rowOff>355600</xdr:rowOff>
                  </to>
                </anchor>
              </controlPr>
            </control>
          </mc:Choice>
        </mc:AlternateContent>
        <mc:AlternateContent xmlns:mc="http://schemas.openxmlformats.org/markup-compatibility/2006">
          <mc:Choice Requires="x14">
            <control shapeId="1157" r:id="rId83" name="Option Button 133">
              <controlPr defaultSize="0" autoFill="0" autoLine="0" autoPict="0">
                <anchor moveWithCells="1">
                  <from>
                    <xdr:col>7</xdr:col>
                    <xdr:colOff>0</xdr:colOff>
                    <xdr:row>67</xdr:row>
                    <xdr:rowOff>0</xdr:rowOff>
                  </from>
                  <to>
                    <xdr:col>8</xdr:col>
                    <xdr:colOff>63500</xdr:colOff>
                    <xdr:row>67</xdr:row>
                    <xdr:rowOff>355600</xdr:rowOff>
                  </to>
                </anchor>
              </controlPr>
            </control>
          </mc:Choice>
        </mc:AlternateContent>
        <mc:AlternateContent xmlns:mc="http://schemas.openxmlformats.org/markup-compatibility/2006">
          <mc:Choice Requires="x14">
            <control shapeId="1158" r:id="rId84" name="Group Box 134">
              <controlPr defaultSize="0" autoFill="0" autoPict="0">
                <anchor moveWithCells="1">
                  <from>
                    <xdr:col>4</xdr:col>
                    <xdr:colOff>0</xdr:colOff>
                    <xdr:row>67</xdr:row>
                    <xdr:rowOff>0</xdr:rowOff>
                  </from>
                  <to>
                    <xdr:col>10</xdr:col>
                    <xdr:colOff>127000</xdr:colOff>
                    <xdr:row>67</xdr:row>
                    <xdr:rowOff>355600</xdr:rowOff>
                  </to>
                </anchor>
              </controlPr>
            </control>
          </mc:Choice>
        </mc:AlternateContent>
        <mc:AlternateContent xmlns:mc="http://schemas.openxmlformats.org/markup-compatibility/2006">
          <mc:Choice Requires="x14">
            <control shapeId="1159" r:id="rId85" name="Option Button 135">
              <controlPr defaultSize="0" autoFill="0" autoLine="0" autoPict="0">
                <anchor moveWithCells="1">
                  <from>
                    <xdr:col>5</xdr:col>
                    <xdr:colOff>0</xdr:colOff>
                    <xdr:row>68</xdr:row>
                    <xdr:rowOff>0</xdr:rowOff>
                  </from>
                  <to>
                    <xdr:col>6</xdr:col>
                    <xdr:colOff>88900</xdr:colOff>
                    <xdr:row>68</xdr:row>
                    <xdr:rowOff>355600</xdr:rowOff>
                  </to>
                </anchor>
              </controlPr>
            </control>
          </mc:Choice>
        </mc:AlternateContent>
        <mc:AlternateContent xmlns:mc="http://schemas.openxmlformats.org/markup-compatibility/2006">
          <mc:Choice Requires="x14">
            <control shapeId="1161" r:id="rId86" name="Option Button 137">
              <controlPr defaultSize="0" autoFill="0" autoLine="0" autoPict="0">
                <anchor moveWithCells="1">
                  <from>
                    <xdr:col>7</xdr:col>
                    <xdr:colOff>0</xdr:colOff>
                    <xdr:row>68</xdr:row>
                    <xdr:rowOff>0</xdr:rowOff>
                  </from>
                  <to>
                    <xdr:col>8</xdr:col>
                    <xdr:colOff>63500</xdr:colOff>
                    <xdr:row>68</xdr:row>
                    <xdr:rowOff>355600</xdr:rowOff>
                  </to>
                </anchor>
              </controlPr>
            </control>
          </mc:Choice>
        </mc:AlternateContent>
        <mc:AlternateContent xmlns:mc="http://schemas.openxmlformats.org/markup-compatibility/2006">
          <mc:Choice Requires="x14">
            <control shapeId="1162" r:id="rId87" name="Group Box 138">
              <controlPr defaultSize="0" autoFill="0" autoPict="0">
                <anchor moveWithCells="1">
                  <from>
                    <xdr:col>4</xdr:col>
                    <xdr:colOff>0</xdr:colOff>
                    <xdr:row>68</xdr:row>
                    <xdr:rowOff>0</xdr:rowOff>
                  </from>
                  <to>
                    <xdr:col>10</xdr:col>
                    <xdr:colOff>127000</xdr:colOff>
                    <xdr:row>68</xdr:row>
                    <xdr:rowOff>355600</xdr:rowOff>
                  </to>
                </anchor>
              </controlPr>
            </control>
          </mc:Choice>
        </mc:AlternateContent>
        <mc:AlternateContent xmlns:mc="http://schemas.openxmlformats.org/markup-compatibility/2006">
          <mc:Choice Requires="x14">
            <control shapeId="1191" r:id="rId88" name="Option Button 167">
              <controlPr defaultSize="0" autoFill="0" autoLine="0" autoPict="0">
                <anchor moveWithCells="1">
                  <from>
                    <xdr:col>5</xdr:col>
                    <xdr:colOff>0</xdr:colOff>
                    <xdr:row>72</xdr:row>
                    <xdr:rowOff>0</xdr:rowOff>
                  </from>
                  <to>
                    <xdr:col>6</xdr:col>
                    <xdr:colOff>88900</xdr:colOff>
                    <xdr:row>72</xdr:row>
                    <xdr:rowOff>355600</xdr:rowOff>
                  </to>
                </anchor>
              </controlPr>
            </control>
          </mc:Choice>
        </mc:AlternateContent>
        <mc:AlternateContent xmlns:mc="http://schemas.openxmlformats.org/markup-compatibility/2006">
          <mc:Choice Requires="x14">
            <control shapeId="1192" r:id="rId89" name="Option Button 168">
              <controlPr defaultSize="0" autoFill="0" autoLine="0" autoPict="0">
                <anchor moveWithCells="1">
                  <from>
                    <xdr:col>6</xdr:col>
                    <xdr:colOff>0</xdr:colOff>
                    <xdr:row>72</xdr:row>
                    <xdr:rowOff>0</xdr:rowOff>
                  </from>
                  <to>
                    <xdr:col>7</xdr:col>
                    <xdr:colOff>63500</xdr:colOff>
                    <xdr:row>72</xdr:row>
                    <xdr:rowOff>355600</xdr:rowOff>
                  </to>
                </anchor>
              </controlPr>
            </control>
          </mc:Choice>
        </mc:AlternateContent>
        <mc:AlternateContent xmlns:mc="http://schemas.openxmlformats.org/markup-compatibility/2006">
          <mc:Choice Requires="x14">
            <control shapeId="1193" r:id="rId90" name="Option Button 169">
              <controlPr defaultSize="0" autoFill="0" autoLine="0" autoPict="0">
                <anchor moveWithCells="1">
                  <from>
                    <xdr:col>7</xdr:col>
                    <xdr:colOff>0</xdr:colOff>
                    <xdr:row>72</xdr:row>
                    <xdr:rowOff>0</xdr:rowOff>
                  </from>
                  <to>
                    <xdr:col>8</xdr:col>
                    <xdr:colOff>63500</xdr:colOff>
                    <xdr:row>72</xdr:row>
                    <xdr:rowOff>355600</xdr:rowOff>
                  </to>
                </anchor>
              </controlPr>
            </control>
          </mc:Choice>
        </mc:AlternateContent>
        <mc:AlternateContent xmlns:mc="http://schemas.openxmlformats.org/markup-compatibility/2006">
          <mc:Choice Requires="x14">
            <control shapeId="1194" r:id="rId91" name="Group Box 170">
              <controlPr defaultSize="0" autoFill="0" autoPict="0">
                <anchor moveWithCells="1">
                  <from>
                    <xdr:col>4</xdr:col>
                    <xdr:colOff>0</xdr:colOff>
                    <xdr:row>72</xdr:row>
                    <xdr:rowOff>0</xdr:rowOff>
                  </from>
                  <to>
                    <xdr:col>10</xdr:col>
                    <xdr:colOff>127000</xdr:colOff>
                    <xdr:row>72</xdr:row>
                    <xdr:rowOff>355600</xdr:rowOff>
                  </to>
                </anchor>
              </controlPr>
            </control>
          </mc:Choice>
        </mc:AlternateContent>
        <mc:AlternateContent xmlns:mc="http://schemas.openxmlformats.org/markup-compatibility/2006">
          <mc:Choice Requires="x14">
            <control shapeId="1195" r:id="rId92" name="Option Button 171">
              <controlPr defaultSize="0" autoFill="0" autoLine="0" autoPict="0">
                <anchor moveWithCells="1">
                  <from>
                    <xdr:col>5</xdr:col>
                    <xdr:colOff>0</xdr:colOff>
                    <xdr:row>73</xdr:row>
                    <xdr:rowOff>0</xdr:rowOff>
                  </from>
                  <to>
                    <xdr:col>6</xdr:col>
                    <xdr:colOff>88900</xdr:colOff>
                    <xdr:row>73</xdr:row>
                    <xdr:rowOff>355600</xdr:rowOff>
                  </to>
                </anchor>
              </controlPr>
            </control>
          </mc:Choice>
        </mc:AlternateContent>
        <mc:AlternateContent xmlns:mc="http://schemas.openxmlformats.org/markup-compatibility/2006">
          <mc:Choice Requires="x14">
            <control shapeId="1197" r:id="rId93" name="Option Button 173">
              <controlPr defaultSize="0" autoFill="0" autoLine="0" autoPict="0">
                <anchor moveWithCells="1">
                  <from>
                    <xdr:col>7</xdr:col>
                    <xdr:colOff>0</xdr:colOff>
                    <xdr:row>73</xdr:row>
                    <xdr:rowOff>0</xdr:rowOff>
                  </from>
                  <to>
                    <xdr:col>8</xdr:col>
                    <xdr:colOff>63500</xdr:colOff>
                    <xdr:row>73</xdr:row>
                    <xdr:rowOff>355600</xdr:rowOff>
                  </to>
                </anchor>
              </controlPr>
            </control>
          </mc:Choice>
        </mc:AlternateContent>
        <mc:AlternateContent xmlns:mc="http://schemas.openxmlformats.org/markup-compatibility/2006">
          <mc:Choice Requires="x14">
            <control shapeId="1198" r:id="rId94" name="Group Box 174">
              <controlPr defaultSize="0" autoFill="0" autoPict="0">
                <anchor moveWithCells="1">
                  <from>
                    <xdr:col>4</xdr:col>
                    <xdr:colOff>0</xdr:colOff>
                    <xdr:row>73</xdr:row>
                    <xdr:rowOff>0</xdr:rowOff>
                  </from>
                  <to>
                    <xdr:col>10</xdr:col>
                    <xdr:colOff>127000</xdr:colOff>
                    <xdr:row>73</xdr:row>
                    <xdr:rowOff>355600</xdr:rowOff>
                  </to>
                </anchor>
              </controlPr>
            </control>
          </mc:Choice>
        </mc:AlternateContent>
        <mc:AlternateContent xmlns:mc="http://schemas.openxmlformats.org/markup-compatibility/2006">
          <mc:Choice Requires="x14">
            <control shapeId="1207" r:id="rId95" name="Option Button 183">
              <controlPr defaultSize="0" autoFill="0" autoLine="0" autoPict="0">
                <anchor moveWithCells="1">
                  <from>
                    <xdr:col>5</xdr:col>
                    <xdr:colOff>0</xdr:colOff>
                    <xdr:row>76</xdr:row>
                    <xdr:rowOff>0</xdr:rowOff>
                  </from>
                  <to>
                    <xdr:col>6</xdr:col>
                    <xdr:colOff>88900</xdr:colOff>
                    <xdr:row>76</xdr:row>
                    <xdr:rowOff>355600</xdr:rowOff>
                  </to>
                </anchor>
              </controlPr>
            </control>
          </mc:Choice>
        </mc:AlternateContent>
        <mc:AlternateContent xmlns:mc="http://schemas.openxmlformats.org/markup-compatibility/2006">
          <mc:Choice Requires="x14">
            <control shapeId="1208" r:id="rId96" name="Option Button 184">
              <controlPr defaultSize="0" autoFill="0" autoLine="0" autoPict="0">
                <anchor moveWithCells="1">
                  <from>
                    <xdr:col>6</xdr:col>
                    <xdr:colOff>0</xdr:colOff>
                    <xdr:row>76</xdr:row>
                    <xdr:rowOff>0</xdr:rowOff>
                  </from>
                  <to>
                    <xdr:col>7</xdr:col>
                    <xdr:colOff>63500</xdr:colOff>
                    <xdr:row>76</xdr:row>
                    <xdr:rowOff>355600</xdr:rowOff>
                  </to>
                </anchor>
              </controlPr>
            </control>
          </mc:Choice>
        </mc:AlternateContent>
        <mc:AlternateContent xmlns:mc="http://schemas.openxmlformats.org/markup-compatibility/2006">
          <mc:Choice Requires="x14">
            <control shapeId="1209" r:id="rId97" name="Option Button 185">
              <controlPr defaultSize="0" autoFill="0" autoLine="0" autoPict="0">
                <anchor moveWithCells="1">
                  <from>
                    <xdr:col>7</xdr:col>
                    <xdr:colOff>0</xdr:colOff>
                    <xdr:row>76</xdr:row>
                    <xdr:rowOff>0</xdr:rowOff>
                  </from>
                  <to>
                    <xdr:col>8</xdr:col>
                    <xdr:colOff>63500</xdr:colOff>
                    <xdr:row>76</xdr:row>
                    <xdr:rowOff>355600</xdr:rowOff>
                  </to>
                </anchor>
              </controlPr>
            </control>
          </mc:Choice>
        </mc:AlternateContent>
        <mc:AlternateContent xmlns:mc="http://schemas.openxmlformats.org/markup-compatibility/2006">
          <mc:Choice Requires="x14">
            <control shapeId="1210" r:id="rId98" name="Group Box 186">
              <controlPr defaultSize="0" autoFill="0" autoPict="0">
                <anchor moveWithCells="1">
                  <from>
                    <xdr:col>4</xdr:col>
                    <xdr:colOff>0</xdr:colOff>
                    <xdr:row>76</xdr:row>
                    <xdr:rowOff>0</xdr:rowOff>
                  </from>
                  <to>
                    <xdr:col>10</xdr:col>
                    <xdr:colOff>127000</xdr:colOff>
                    <xdr:row>76</xdr:row>
                    <xdr:rowOff>355600</xdr:rowOff>
                  </to>
                </anchor>
              </controlPr>
            </control>
          </mc:Choice>
        </mc:AlternateContent>
        <mc:AlternateContent xmlns:mc="http://schemas.openxmlformats.org/markup-compatibility/2006">
          <mc:Choice Requires="x14">
            <control shapeId="1211" r:id="rId99" name="Option Button 187">
              <controlPr defaultSize="0" autoFill="0" autoLine="0" autoPict="0">
                <anchor moveWithCells="1">
                  <from>
                    <xdr:col>5</xdr:col>
                    <xdr:colOff>0</xdr:colOff>
                    <xdr:row>77</xdr:row>
                    <xdr:rowOff>0</xdr:rowOff>
                  </from>
                  <to>
                    <xdr:col>6</xdr:col>
                    <xdr:colOff>88900</xdr:colOff>
                    <xdr:row>77</xdr:row>
                    <xdr:rowOff>355600</xdr:rowOff>
                  </to>
                </anchor>
              </controlPr>
            </control>
          </mc:Choice>
        </mc:AlternateContent>
        <mc:AlternateContent xmlns:mc="http://schemas.openxmlformats.org/markup-compatibility/2006">
          <mc:Choice Requires="x14">
            <control shapeId="1212" r:id="rId100" name="Option Button 188">
              <controlPr defaultSize="0" autoFill="0" autoLine="0" autoPict="0">
                <anchor moveWithCells="1">
                  <from>
                    <xdr:col>6</xdr:col>
                    <xdr:colOff>0</xdr:colOff>
                    <xdr:row>77</xdr:row>
                    <xdr:rowOff>0</xdr:rowOff>
                  </from>
                  <to>
                    <xdr:col>7</xdr:col>
                    <xdr:colOff>63500</xdr:colOff>
                    <xdr:row>77</xdr:row>
                    <xdr:rowOff>355600</xdr:rowOff>
                  </to>
                </anchor>
              </controlPr>
            </control>
          </mc:Choice>
        </mc:AlternateContent>
        <mc:AlternateContent xmlns:mc="http://schemas.openxmlformats.org/markup-compatibility/2006">
          <mc:Choice Requires="x14">
            <control shapeId="1213" r:id="rId101" name="Option Button 189">
              <controlPr defaultSize="0" autoFill="0" autoLine="0" autoPict="0">
                <anchor moveWithCells="1">
                  <from>
                    <xdr:col>7</xdr:col>
                    <xdr:colOff>0</xdr:colOff>
                    <xdr:row>77</xdr:row>
                    <xdr:rowOff>0</xdr:rowOff>
                  </from>
                  <to>
                    <xdr:col>8</xdr:col>
                    <xdr:colOff>63500</xdr:colOff>
                    <xdr:row>77</xdr:row>
                    <xdr:rowOff>355600</xdr:rowOff>
                  </to>
                </anchor>
              </controlPr>
            </control>
          </mc:Choice>
        </mc:AlternateContent>
        <mc:AlternateContent xmlns:mc="http://schemas.openxmlformats.org/markup-compatibility/2006">
          <mc:Choice Requires="x14">
            <control shapeId="1214" r:id="rId102" name="Group Box 190">
              <controlPr defaultSize="0" autoFill="0" autoPict="0">
                <anchor moveWithCells="1">
                  <from>
                    <xdr:col>4</xdr:col>
                    <xdr:colOff>0</xdr:colOff>
                    <xdr:row>77</xdr:row>
                    <xdr:rowOff>0</xdr:rowOff>
                  </from>
                  <to>
                    <xdr:col>10</xdr:col>
                    <xdr:colOff>127000</xdr:colOff>
                    <xdr:row>77</xdr:row>
                    <xdr:rowOff>355600</xdr:rowOff>
                  </to>
                </anchor>
              </controlPr>
            </control>
          </mc:Choice>
        </mc:AlternateContent>
        <mc:AlternateContent xmlns:mc="http://schemas.openxmlformats.org/markup-compatibility/2006">
          <mc:Choice Requires="x14">
            <control shapeId="1215" r:id="rId103" name="Option Button 191">
              <controlPr defaultSize="0" autoFill="0" autoLine="0" autoPict="0">
                <anchor moveWithCells="1">
                  <from>
                    <xdr:col>5</xdr:col>
                    <xdr:colOff>0</xdr:colOff>
                    <xdr:row>78</xdr:row>
                    <xdr:rowOff>0</xdr:rowOff>
                  </from>
                  <to>
                    <xdr:col>6</xdr:col>
                    <xdr:colOff>88900</xdr:colOff>
                    <xdr:row>78</xdr:row>
                    <xdr:rowOff>355600</xdr:rowOff>
                  </to>
                </anchor>
              </controlPr>
            </control>
          </mc:Choice>
        </mc:AlternateContent>
        <mc:AlternateContent xmlns:mc="http://schemas.openxmlformats.org/markup-compatibility/2006">
          <mc:Choice Requires="x14">
            <control shapeId="1217" r:id="rId104" name="Option Button 193">
              <controlPr defaultSize="0" autoFill="0" autoLine="0" autoPict="0">
                <anchor moveWithCells="1">
                  <from>
                    <xdr:col>7</xdr:col>
                    <xdr:colOff>0</xdr:colOff>
                    <xdr:row>78</xdr:row>
                    <xdr:rowOff>0</xdr:rowOff>
                  </from>
                  <to>
                    <xdr:col>8</xdr:col>
                    <xdr:colOff>63500</xdr:colOff>
                    <xdr:row>78</xdr:row>
                    <xdr:rowOff>355600</xdr:rowOff>
                  </to>
                </anchor>
              </controlPr>
            </control>
          </mc:Choice>
        </mc:AlternateContent>
        <mc:AlternateContent xmlns:mc="http://schemas.openxmlformats.org/markup-compatibility/2006">
          <mc:Choice Requires="x14">
            <control shapeId="1218" r:id="rId105" name="Group Box 194">
              <controlPr defaultSize="0" autoFill="0" autoPict="0">
                <anchor moveWithCells="1">
                  <from>
                    <xdr:col>4</xdr:col>
                    <xdr:colOff>0</xdr:colOff>
                    <xdr:row>78</xdr:row>
                    <xdr:rowOff>0</xdr:rowOff>
                  </from>
                  <to>
                    <xdr:col>10</xdr:col>
                    <xdr:colOff>127000</xdr:colOff>
                    <xdr:row>78</xdr:row>
                    <xdr:rowOff>355600</xdr:rowOff>
                  </to>
                </anchor>
              </controlPr>
            </control>
          </mc:Choice>
        </mc:AlternateContent>
        <mc:AlternateContent xmlns:mc="http://schemas.openxmlformats.org/markup-compatibility/2006">
          <mc:Choice Requires="x14">
            <control shapeId="1219" r:id="rId106" name="Option Button 195">
              <controlPr defaultSize="0" autoFill="0" autoLine="0" autoPict="0">
                <anchor moveWithCells="1">
                  <from>
                    <xdr:col>5</xdr:col>
                    <xdr:colOff>0</xdr:colOff>
                    <xdr:row>81</xdr:row>
                    <xdr:rowOff>0</xdr:rowOff>
                  </from>
                  <to>
                    <xdr:col>6</xdr:col>
                    <xdr:colOff>88900</xdr:colOff>
                    <xdr:row>81</xdr:row>
                    <xdr:rowOff>355600</xdr:rowOff>
                  </to>
                </anchor>
              </controlPr>
            </control>
          </mc:Choice>
        </mc:AlternateContent>
        <mc:AlternateContent xmlns:mc="http://schemas.openxmlformats.org/markup-compatibility/2006">
          <mc:Choice Requires="x14">
            <control shapeId="1221" r:id="rId107" name="Option Button 197">
              <controlPr defaultSize="0" autoFill="0" autoLine="0" autoPict="0">
                <anchor moveWithCells="1">
                  <from>
                    <xdr:col>7</xdr:col>
                    <xdr:colOff>0</xdr:colOff>
                    <xdr:row>81</xdr:row>
                    <xdr:rowOff>0</xdr:rowOff>
                  </from>
                  <to>
                    <xdr:col>8</xdr:col>
                    <xdr:colOff>63500</xdr:colOff>
                    <xdr:row>81</xdr:row>
                    <xdr:rowOff>355600</xdr:rowOff>
                  </to>
                </anchor>
              </controlPr>
            </control>
          </mc:Choice>
        </mc:AlternateContent>
        <mc:AlternateContent xmlns:mc="http://schemas.openxmlformats.org/markup-compatibility/2006">
          <mc:Choice Requires="x14">
            <control shapeId="1222" r:id="rId108" name="Group Box 198">
              <controlPr defaultSize="0" autoFill="0" autoPict="0">
                <anchor moveWithCells="1">
                  <from>
                    <xdr:col>4</xdr:col>
                    <xdr:colOff>0</xdr:colOff>
                    <xdr:row>81</xdr:row>
                    <xdr:rowOff>0</xdr:rowOff>
                  </from>
                  <to>
                    <xdr:col>10</xdr:col>
                    <xdr:colOff>101600</xdr:colOff>
                    <xdr:row>81</xdr:row>
                    <xdr:rowOff>355600</xdr:rowOff>
                  </to>
                </anchor>
              </controlPr>
            </control>
          </mc:Choice>
        </mc:AlternateContent>
        <mc:AlternateContent xmlns:mc="http://schemas.openxmlformats.org/markup-compatibility/2006">
          <mc:Choice Requires="x14">
            <control shapeId="1223" r:id="rId109" name="Option Button 199">
              <controlPr defaultSize="0" autoFill="0" autoLine="0" autoPict="0">
                <anchor moveWithCells="1">
                  <from>
                    <xdr:col>5</xdr:col>
                    <xdr:colOff>0</xdr:colOff>
                    <xdr:row>82</xdr:row>
                    <xdr:rowOff>0</xdr:rowOff>
                  </from>
                  <to>
                    <xdr:col>6</xdr:col>
                    <xdr:colOff>88900</xdr:colOff>
                    <xdr:row>82</xdr:row>
                    <xdr:rowOff>355600</xdr:rowOff>
                  </to>
                </anchor>
              </controlPr>
            </control>
          </mc:Choice>
        </mc:AlternateContent>
        <mc:AlternateContent xmlns:mc="http://schemas.openxmlformats.org/markup-compatibility/2006">
          <mc:Choice Requires="x14">
            <control shapeId="1224" r:id="rId110" name="Option Button 200">
              <controlPr defaultSize="0" autoFill="0" autoLine="0" autoPict="0">
                <anchor moveWithCells="1">
                  <from>
                    <xdr:col>6</xdr:col>
                    <xdr:colOff>0</xdr:colOff>
                    <xdr:row>82</xdr:row>
                    <xdr:rowOff>0</xdr:rowOff>
                  </from>
                  <to>
                    <xdr:col>7</xdr:col>
                    <xdr:colOff>63500</xdr:colOff>
                    <xdr:row>82</xdr:row>
                    <xdr:rowOff>355600</xdr:rowOff>
                  </to>
                </anchor>
              </controlPr>
            </control>
          </mc:Choice>
        </mc:AlternateContent>
        <mc:AlternateContent xmlns:mc="http://schemas.openxmlformats.org/markup-compatibility/2006">
          <mc:Choice Requires="x14">
            <control shapeId="1225" r:id="rId111" name="Option Button 201">
              <controlPr defaultSize="0" autoFill="0" autoLine="0" autoPict="0">
                <anchor moveWithCells="1">
                  <from>
                    <xdr:col>7</xdr:col>
                    <xdr:colOff>0</xdr:colOff>
                    <xdr:row>82</xdr:row>
                    <xdr:rowOff>0</xdr:rowOff>
                  </from>
                  <to>
                    <xdr:col>8</xdr:col>
                    <xdr:colOff>63500</xdr:colOff>
                    <xdr:row>82</xdr:row>
                    <xdr:rowOff>355600</xdr:rowOff>
                  </to>
                </anchor>
              </controlPr>
            </control>
          </mc:Choice>
        </mc:AlternateContent>
        <mc:AlternateContent xmlns:mc="http://schemas.openxmlformats.org/markup-compatibility/2006">
          <mc:Choice Requires="x14">
            <control shapeId="1226" r:id="rId112" name="Group Box 202">
              <controlPr defaultSize="0" autoFill="0" autoPict="0">
                <anchor moveWithCells="1">
                  <from>
                    <xdr:col>4</xdr:col>
                    <xdr:colOff>0</xdr:colOff>
                    <xdr:row>82</xdr:row>
                    <xdr:rowOff>0</xdr:rowOff>
                  </from>
                  <to>
                    <xdr:col>10</xdr:col>
                    <xdr:colOff>101600</xdr:colOff>
                    <xdr:row>82</xdr:row>
                    <xdr:rowOff>355600</xdr:rowOff>
                  </to>
                </anchor>
              </controlPr>
            </control>
          </mc:Choice>
        </mc:AlternateContent>
        <mc:AlternateContent xmlns:mc="http://schemas.openxmlformats.org/markup-compatibility/2006">
          <mc:Choice Requires="x14">
            <control shapeId="1227" r:id="rId113" name="Option Button 203">
              <controlPr defaultSize="0" autoFill="0" autoLine="0" autoPict="0">
                <anchor moveWithCells="1">
                  <from>
                    <xdr:col>5</xdr:col>
                    <xdr:colOff>0</xdr:colOff>
                    <xdr:row>83</xdr:row>
                    <xdr:rowOff>0</xdr:rowOff>
                  </from>
                  <to>
                    <xdr:col>6</xdr:col>
                    <xdr:colOff>88900</xdr:colOff>
                    <xdr:row>83</xdr:row>
                    <xdr:rowOff>355600</xdr:rowOff>
                  </to>
                </anchor>
              </controlPr>
            </control>
          </mc:Choice>
        </mc:AlternateContent>
        <mc:AlternateContent xmlns:mc="http://schemas.openxmlformats.org/markup-compatibility/2006">
          <mc:Choice Requires="x14">
            <control shapeId="1229" r:id="rId114" name="Option Button 205">
              <controlPr defaultSize="0" autoFill="0" autoLine="0" autoPict="0">
                <anchor moveWithCells="1">
                  <from>
                    <xdr:col>7</xdr:col>
                    <xdr:colOff>0</xdr:colOff>
                    <xdr:row>83</xdr:row>
                    <xdr:rowOff>0</xdr:rowOff>
                  </from>
                  <to>
                    <xdr:col>8</xdr:col>
                    <xdr:colOff>63500</xdr:colOff>
                    <xdr:row>83</xdr:row>
                    <xdr:rowOff>355600</xdr:rowOff>
                  </to>
                </anchor>
              </controlPr>
            </control>
          </mc:Choice>
        </mc:AlternateContent>
        <mc:AlternateContent xmlns:mc="http://schemas.openxmlformats.org/markup-compatibility/2006">
          <mc:Choice Requires="x14">
            <control shapeId="1230" r:id="rId115" name="Group Box 206">
              <controlPr defaultSize="0" autoFill="0" autoPict="0">
                <anchor moveWithCells="1">
                  <from>
                    <xdr:col>4</xdr:col>
                    <xdr:colOff>0</xdr:colOff>
                    <xdr:row>83</xdr:row>
                    <xdr:rowOff>0</xdr:rowOff>
                  </from>
                  <to>
                    <xdr:col>10</xdr:col>
                    <xdr:colOff>101600</xdr:colOff>
                    <xdr:row>83</xdr:row>
                    <xdr:rowOff>355600</xdr:rowOff>
                  </to>
                </anchor>
              </controlPr>
            </control>
          </mc:Choice>
        </mc:AlternateContent>
        <mc:AlternateContent xmlns:mc="http://schemas.openxmlformats.org/markup-compatibility/2006">
          <mc:Choice Requires="x14">
            <control shapeId="1231" r:id="rId116" name="Option Button 207">
              <controlPr defaultSize="0" autoFill="0" autoLine="0" autoPict="0">
                <anchor moveWithCells="1">
                  <from>
                    <xdr:col>5</xdr:col>
                    <xdr:colOff>0</xdr:colOff>
                    <xdr:row>84</xdr:row>
                    <xdr:rowOff>0</xdr:rowOff>
                  </from>
                  <to>
                    <xdr:col>6</xdr:col>
                    <xdr:colOff>88900</xdr:colOff>
                    <xdr:row>84</xdr:row>
                    <xdr:rowOff>355600</xdr:rowOff>
                  </to>
                </anchor>
              </controlPr>
            </control>
          </mc:Choice>
        </mc:AlternateContent>
        <mc:AlternateContent xmlns:mc="http://schemas.openxmlformats.org/markup-compatibility/2006">
          <mc:Choice Requires="x14">
            <control shapeId="1233" r:id="rId117" name="Option Button 209">
              <controlPr defaultSize="0" autoFill="0" autoLine="0" autoPict="0">
                <anchor moveWithCells="1">
                  <from>
                    <xdr:col>7</xdr:col>
                    <xdr:colOff>0</xdr:colOff>
                    <xdr:row>84</xdr:row>
                    <xdr:rowOff>0</xdr:rowOff>
                  </from>
                  <to>
                    <xdr:col>8</xdr:col>
                    <xdr:colOff>63500</xdr:colOff>
                    <xdr:row>84</xdr:row>
                    <xdr:rowOff>355600</xdr:rowOff>
                  </to>
                </anchor>
              </controlPr>
            </control>
          </mc:Choice>
        </mc:AlternateContent>
        <mc:AlternateContent xmlns:mc="http://schemas.openxmlformats.org/markup-compatibility/2006">
          <mc:Choice Requires="x14">
            <control shapeId="1234" r:id="rId118" name="Group Box 210">
              <controlPr defaultSize="0" autoFill="0" autoPict="0">
                <anchor moveWithCells="1">
                  <from>
                    <xdr:col>4</xdr:col>
                    <xdr:colOff>0</xdr:colOff>
                    <xdr:row>84</xdr:row>
                    <xdr:rowOff>0</xdr:rowOff>
                  </from>
                  <to>
                    <xdr:col>10</xdr:col>
                    <xdr:colOff>101600</xdr:colOff>
                    <xdr:row>84</xdr:row>
                    <xdr:rowOff>355600</xdr:rowOff>
                  </to>
                </anchor>
              </controlPr>
            </control>
          </mc:Choice>
        </mc:AlternateContent>
        <mc:AlternateContent xmlns:mc="http://schemas.openxmlformats.org/markup-compatibility/2006">
          <mc:Choice Requires="x14">
            <control shapeId="1235" r:id="rId119" name="Option Button 211">
              <controlPr defaultSize="0" autoFill="0" autoLine="0" autoPict="0">
                <anchor moveWithCells="1">
                  <from>
                    <xdr:col>5</xdr:col>
                    <xdr:colOff>0</xdr:colOff>
                    <xdr:row>71</xdr:row>
                    <xdr:rowOff>0</xdr:rowOff>
                  </from>
                  <to>
                    <xdr:col>6</xdr:col>
                    <xdr:colOff>63500</xdr:colOff>
                    <xdr:row>71</xdr:row>
                    <xdr:rowOff>355600</xdr:rowOff>
                  </to>
                </anchor>
              </controlPr>
            </control>
          </mc:Choice>
        </mc:AlternateContent>
        <mc:AlternateContent xmlns:mc="http://schemas.openxmlformats.org/markup-compatibility/2006">
          <mc:Choice Requires="x14">
            <control shapeId="1236" r:id="rId120" name="Option Button 212">
              <controlPr defaultSize="0" autoFill="0" autoLine="0" autoPict="0">
                <anchor moveWithCells="1">
                  <from>
                    <xdr:col>6</xdr:col>
                    <xdr:colOff>0</xdr:colOff>
                    <xdr:row>71</xdr:row>
                    <xdr:rowOff>0</xdr:rowOff>
                  </from>
                  <to>
                    <xdr:col>7</xdr:col>
                    <xdr:colOff>63500</xdr:colOff>
                    <xdr:row>71</xdr:row>
                    <xdr:rowOff>355600</xdr:rowOff>
                  </to>
                </anchor>
              </controlPr>
            </control>
          </mc:Choice>
        </mc:AlternateContent>
        <mc:AlternateContent xmlns:mc="http://schemas.openxmlformats.org/markup-compatibility/2006">
          <mc:Choice Requires="x14">
            <control shapeId="1237" r:id="rId121" name="Option Button 213">
              <controlPr defaultSize="0" autoFill="0" autoLine="0" autoPict="0">
                <anchor moveWithCells="1">
                  <from>
                    <xdr:col>7</xdr:col>
                    <xdr:colOff>0</xdr:colOff>
                    <xdr:row>71</xdr:row>
                    <xdr:rowOff>0</xdr:rowOff>
                  </from>
                  <to>
                    <xdr:col>8</xdr:col>
                    <xdr:colOff>63500</xdr:colOff>
                    <xdr:row>71</xdr:row>
                    <xdr:rowOff>355600</xdr:rowOff>
                  </to>
                </anchor>
              </controlPr>
            </control>
          </mc:Choice>
        </mc:AlternateContent>
        <mc:AlternateContent xmlns:mc="http://schemas.openxmlformats.org/markup-compatibility/2006">
          <mc:Choice Requires="x14">
            <control shapeId="1238" r:id="rId122" name="Group Box 214">
              <controlPr defaultSize="0" autoFill="0" autoPict="0">
                <anchor moveWithCells="1">
                  <from>
                    <xdr:col>4</xdr:col>
                    <xdr:colOff>0</xdr:colOff>
                    <xdr:row>71</xdr:row>
                    <xdr:rowOff>0</xdr:rowOff>
                  </from>
                  <to>
                    <xdr:col>10</xdr:col>
                    <xdr:colOff>88900</xdr:colOff>
                    <xdr:row>71</xdr:row>
                    <xdr:rowOff>355600</xdr:rowOff>
                  </to>
                </anchor>
              </controlPr>
            </control>
          </mc:Choice>
        </mc:AlternateContent>
        <mc:AlternateContent xmlns:mc="http://schemas.openxmlformats.org/markup-compatibility/2006">
          <mc:Choice Requires="x14">
            <control shapeId="1257" r:id="rId123" name="Option Button 233">
              <controlPr defaultSize="0" autoFill="0" autoLine="0" autoPict="0">
                <anchor moveWithCells="1">
                  <from>
                    <xdr:col>5</xdr:col>
                    <xdr:colOff>0</xdr:colOff>
                    <xdr:row>34</xdr:row>
                    <xdr:rowOff>0</xdr:rowOff>
                  </from>
                  <to>
                    <xdr:col>6</xdr:col>
                    <xdr:colOff>63500</xdr:colOff>
                    <xdr:row>34</xdr:row>
                    <xdr:rowOff>355600</xdr:rowOff>
                  </to>
                </anchor>
              </controlPr>
            </control>
          </mc:Choice>
        </mc:AlternateContent>
        <mc:AlternateContent xmlns:mc="http://schemas.openxmlformats.org/markup-compatibility/2006">
          <mc:Choice Requires="x14">
            <control shapeId="1258" r:id="rId124" name="Option Button 234">
              <controlPr defaultSize="0" autoFill="0" autoLine="0" autoPict="0">
                <anchor moveWithCells="1">
                  <from>
                    <xdr:col>6</xdr:col>
                    <xdr:colOff>0</xdr:colOff>
                    <xdr:row>34</xdr:row>
                    <xdr:rowOff>0</xdr:rowOff>
                  </from>
                  <to>
                    <xdr:col>7</xdr:col>
                    <xdr:colOff>63500</xdr:colOff>
                    <xdr:row>34</xdr:row>
                    <xdr:rowOff>355600</xdr:rowOff>
                  </to>
                </anchor>
              </controlPr>
            </control>
          </mc:Choice>
        </mc:AlternateContent>
        <mc:AlternateContent xmlns:mc="http://schemas.openxmlformats.org/markup-compatibility/2006">
          <mc:Choice Requires="x14">
            <control shapeId="1259" r:id="rId125" name="Option Button 235">
              <controlPr defaultSize="0" autoFill="0" autoLine="0" autoPict="0">
                <anchor moveWithCells="1">
                  <from>
                    <xdr:col>7</xdr:col>
                    <xdr:colOff>0</xdr:colOff>
                    <xdr:row>34</xdr:row>
                    <xdr:rowOff>0</xdr:rowOff>
                  </from>
                  <to>
                    <xdr:col>8</xdr:col>
                    <xdr:colOff>63500</xdr:colOff>
                    <xdr:row>34</xdr:row>
                    <xdr:rowOff>355600</xdr:rowOff>
                  </to>
                </anchor>
              </controlPr>
            </control>
          </mc:Choice>
        </mc:AlternateContent>
        <mc:AlternateContent xmlns:mc="http://schemas.openxmlformats.org/markup-compatibility/2006">
          <mc:Choice Requires="x14">
            <control shapeId="1260" r:id="rId126" name="Option Button 236">
              <controlPr defaultSize="0" autoFill="0" autoLine="0" autoPict="0">
                <anchor moveWithCells="1">
                  <from>
                    <xdr:col>8</xdr:col>
                    <xdr:colOff>0</xdr:colOff>
                    <xdr:row>34</xdr:row>
                    <xdr:rowOff>0</xdr:rowOff>
                  </from>
                  <to>
                    <xdr:col>9</xdr:col>
                    <xdr:colOff>63500</xdr:colOff>
                    <xdr:row>34</xdr:row>
                    <xdr:rowOff>355600</xdr:rowOff>
                  </to>
                </anchor>
              </controlPr>
            </control>
          </mc:Choice>
        </mc:AlternateContent>
        <mc:AlternateContent xmlns:mc="http://schemas.openxmlformats.org/markup-compatibility/2006">
          <mc:Choice Requires="x14">
            <control shapeId="1261" r:id="rId127" name="Option Button 237">
              <controlPr defaultSize="0" autoFill="0" autoLine="0" autoPict="0">
                <anchor moveWithCells="1">
                  <from>
                    <xdr:col>9</xdr:col>
                    <xdr:colOff>0</xdr:colOff>
                    <xdr:row>34</xdr:row>
                    <xdr:rowOff>0</xdr:rowOff>
                  </from>
                  <to>
                    <xdr:col>10</xdr:col>
                    <xdr:colOff>63500</xdr:colOff>
                    <xdr:row>34</xdr:row>
                    <xdr:rowOff>355600</xdr:rowOff>
                  </to>
                </anchor>
              </controlPr>
            </control>
          </mc:Choice>
        </mc:AlternateContent>
        <mc:AlternateContent xmlns:mc="http://schemas.openxmlformats.org/markup-compatibility/2006">
          <mc:Choice Requires="x14">
            <control shapeId="1262" r:id="rId128" name="Group Box 238">
              <controlPr defaultSize="0" autoFill="0" autoPict="0">
                <anchor moveWithCells="1">
                  <from>
                    <xdr:col>4</xdr:col>
                    <xdr:colOff>292100</xdr:colOff>
                    <xdr:row>34</xdr:row>
                    <xdr:rowOff>0</xdr:rowOff>
                  </from>
                  <to>
                    <xdr:col>11</xdr:col>
                    <xdr:colOff>101600</xdr:colOff>
                    <xdr:row>34</xdr:row>
                    <xdr:rowOff>355600</xdr:rowOff>
                  </to>
                </anchor>
              </controlPr>
            </control>
          </mc:Choice>
        </mc:AlternateContent>
        <mc:AlternateContent xmlns:mc="http://schemas.openxmlformats.org/markup-compatibility/2006">
          <mc:Choice Requires="x14">
            <control shapeId="1263" r:id="rId129" name="Option Button 239">
              <controlPr defaultSize="0" autoFill="0" autoLine="0" autoPict="0">
                <anchor moveWithCells="1">
                  <from>
                    <xdr:col>10</xdr:col>
                    <xdr:colOff>0</xdr:colOff>
                    <xdr:row>29</xdr:row>
                    <xdr:rowOff>0</xdr:rowOff>
                  </from>
                  <to>
                    <xdr:col>11</xdr:col>
                    <xdr:colOff>63500</xdr:colOff>
                    <xdr:row>29</xdr:row>
                    <xdr:rowOff>355600</xdr:rowOff>
                  </to>
                </anchor>
              </controlPr>
            </control>
          </mc:Choice>
        </mc:AlternateContent>
        <mc:AlternateContent xmlns:mc="http://schemas.openxmlformats.org/markup-compatibility/2006">
          <mc:Choice Requires="x14">
            <control shapeId="1264" r:id="rId130" name="Option Button 240">
              <controlPr defaultSize="0" autoFill="0" autoLine="0" autoPict="0">
                <anchor moveWithCells="1">
                  <from>
                    <xdr:col>10</xdr:col>
                    <xdr:colOff>0</xdr:colOff>
                    <xdr:row>30</xdr:row>
                    <xdr:rowOff>0</xdr:rowOff>
                  </from>
                  <to>
                    <xdr:col>11</xdr:col>
                    <xdr:colOff>63500</xdr:colOff>
                    <xdr:row>30</xdr:row>
                    <xdr:rowOff>355600</xdr:rowOff>
                  </to>
                </anchor>
              </controlPr>
            </control>
          </mc:Choice>
        </mc:AlternateContent>
        <mc:AlternateContent xmlns:mc="http://schemas.openxmlformats.org/markup-compatibility/2006">
          <mc:Choice Requires="x14">
            <control shapeId="1265" r:id="rId131" name="Option Button 241">
              <controlPr defaultSize="0" autoFill="0" autoLine="0" autoPict="0">
                <anchor moveWithCells="1">
                  <from>
                    <xdr:col>10</xdr:col>
                    <xdr:colOff>0</xdr:colOff>
                    <xdr:row>31</xdr:row>
                    <xdr:rowOff>0</xdr:rowOff>
                  </from>
                  <to>
                    <xdr:col>11</xdr:col>
                    <xdr:colOff>63500</xdr:colOff>
                    <xdr:row>31</xdr:row>
                    <xdr:rowOff>368300</xdr:rowOff>
                  </to>
                </anchor>
              </controlPr>
            </control>
          </mc:Choice>
        </mc:AlternateContent>
        <mc:AlternateContent xmlns:mc="http://schemas.openxmlformats.org/markup-compatibility/2006">
          <mc:Choice Requires="x14">
            <control shapeId="1267" r:id="rId132" name="Option Button 243">
              <controlPr defaultSize="0" autoFill="0" autoLine="0" autoPict="0">
                <anchor moveWithCells="1">
                  <from>
                    <xdr:col>10</xdr:col>
                    <xdr:colOff>0</xdr:colOff>
                    <xdr:row>33</xdr:row>
                    <xdr:rowOff>0</xdr:rowOff>
                  </from>
                  <to>
                    <xdr:col>11</xdr:col>
                    <xdr:colOff>63500</xdr:colOff>
                    <xdr:row>33</xdr:row>
                    <xdr:rowOff>355600</xdr:rowOff>
                  </to>
                </anchor>
              </controlPr>
            </control>
          </mc:Choice>
        </mc:AlternateContent>
        <mc:AlternateContent xmlns:mc="http://schemas.openxmlformats.org/markup-compatibility/2006">
          <mc:Choice Requires="x14">
            <control shapeId="1268" r:id="rId133" name="Option Button 244">
              <controlPr defaultSize="0" autoFill="0" autoLine="0" autoPict="0">
                <anchor moveWithCells="1">
                  <from>
                    <xdr:col>10</xdr:col>
                    <xdr:colOff>0</xdr:colOff>
                    <xdr:row>34</xdr:row>
                    <xdr:rowOff>0</xdr:rowOff>
                  </from>
                  <to>
                    <xdr:col>11</xdr:col>
                    <xdr:colOff>63500</xdr:colOff>
                    <xdr:row>34</xdr:row>
                    <xdr:rowOff>355600</xdr:rowOff>
                  </to>
                </anchor>
              </controlPr>
            </control>
          </mc:Choice>
        </mc:AlternateContent>
        <mc:AlternateContent xmlns:mc="http://schemas.openxmlformats.org/markup-compatibility/2006">
          <mc:Choice Requires="x14">
            <control shapeId="1269" r:id="rId134" name="Option Button 245">
              <controlPr defaultSize="0" autoFill="0" autoLine="0" autoPict="0">
                <anchor moveWithCells="1">
                  <from>
                    <xdr:col>5</xdr:col>
                    <xdr:colOff>0</xdr:colOff>
                    <xdr:row>32</xdr:row>
                    <xdr:rowOff>0</xdr:rowOff>
                  </from>
                  <to>
                    <xdr:col>6</xdr:col>
                    <xdr:colOff>63500</xdr:colOff>
                    <xdr:row>32</xdr:row>
                    <xdr:rowOff>368300</xdr:rowOff>
                  </to>
                </anchor>
              </controlPr>
            </control>
          </mc:Choice>
        </mc:AlternateContent>
        <mc:AlternateContent xmlns:mc="http://schemas.openxmlformats.org/markup-compatibility/2006">
          <mc:Choice Requires="x14">
            <control shapeId="1270" r:id="rId135" name="Option Button 246">
              <controlPr defaultSize="0" autoFill="0" autoLine="0" autoPict="0">
                <anchor moveWithCells="1">
                  <from>
                    <xdr:col>6</xdr:col>
                    <xdr:colOff>0</xdr:colOff>
                    <xdr:row>32</xdr:row>
                    <xdr:rowOff>0</xdr:rowOff>
                  </from>
                  <to>
                    <xdr:col>7</xdr:col>
                    <xdr:colOff>63500</xdr:colOff>
                    <xdr:row>32</xdr:row>
                    <xdr:rowOff>368300</xdr:rowOff>
                  </to>
                </anchor>
              </controlPr>
            </control>
          </mc:Choice>
        </mc:AlternateContent>
        <mc:AlternateContent xmlns:mc="http://schemas.openxmlformats.org/markup-compatibility/2006">
          <mc:Choice Requires="x14">
            <control shapeId="1271" r:id="rId136" name="Option Button 247">
              <controlPr defaultSize="0" autoFill="0" autoLine="0" autoPict="0">
                <anchor moveWithCells="1">
                  <from>
                    <xdr:col>7</xdr:col>
                    <xdr:colOff>0</xdr:colOff>
                    <xdr:row>32</xdr:row>
                    <xdr:rowOff>0</xdr:rowOff>
                  </from>
                  <to>
                    <xdr:col>8</xdr:col>
                    <xdr:colOff>63500</xdr:colOff>
                    <xdr:row>32</xdr:row>
                    <xdr:rowOff>368300</xdr:rowOff>
                  </to>
                </anchor>
              </controlPr>
            </control>
          </mc:Choice>
        </mc:AlternateContent>
        <mc:AlternateContent xmlns:mc="http://schemas.openxmlformats.org/markup-compatibility/2006">
          <mc:Choice Requires="x14">
            <control shapeId="1272" r:id="rId137" name="Option Button 248">
              <controlPr defaultSize="0" autoFill="0" autoLine="0" autoPict="0">
                <anchor moveWithCells="1">
                  <from>
                    <xdr:col>8</xdr:col>
                    <xdr:colOff>0</xdr:colOff>
                    <xdr:row>32</xdr:row>
                    <xdr:rowOff>0</xdr:rowOff>
                  </from>
                  <to>
                    <xdr:col>9</xdr:col>
                    <xdr:colOff>63500</xdr:colOff>
                    <xdr:row>32</xdr:row>
                    <xdr:rowOff>368300</xdr:rowOff>
                  </to>
                </anchor>
              </controlPr>
            </control>
          </mc:Choice>
        </mc:AlternateContent>
        <mc:AlternateContent xmlns:mc="http://schemas.openxmlformats.org/markup-compatibility/2006">
          <mc:Choice Requires="x14">
            <control shapeId="1273" r:id="rId138" name="Option Button 249">
              <controlPr defaultSize="0" autoFill="0" autoLine="0" autoPict="0">
                <anchor moveWithCells="1">
                  <from>
                    <xdr:col>9</xdr:col>
                    <xdr:colOff>0</xdr:colOff>
                    <xdr:row>32</xdr:row>
                    <xdr:rowOff>0</xdr:rowOff>
                  </from>
                  <to>
                    <xdr:col>10</xdr:col>
                    <xdr:colOff>63500</xdr:colOff>
                    <xdr:row>32</xdr:row>
                    <xdr:rowOff>368300</xdr:rowOff>
                  </to>
                </anchor>
              </controlPr>
            </control>
          </mc:Choice>
        </mc:AlternateContent>
        <mc:AlternateContent xmlns:mc="http://schemas.openxmlformats.org/markup-compatibility/2006">
          <mc:Choice Requires="x14">
            <control shapeId="1274" r:id="rId139" name="Option Button 250">
              <controlPr defaultSize="0" autoFill="0" autoLine="0" autoPict="0">
                <anchor moveWithCells="1">
                  <from>
                    <xdr:col>10</xdr:col>
                    <xdr:colOff>0</xdr:colOff>
                    <xdr:row>32</xdr:row>
                    <xdr:rowOff>0</xdr:rowOff>
                  </from>
                  <to>
                    <xdr:col>11</xdr:col>
                    <xdr:colOff>63500</xdr:colOff>
                    <xdr:row>32</xdr:row>
                    <xdr:rowOff>368300</xdr:rowOff>
                  </to>
                </anchor>
              </controlPr>
            </control>
          </mc:Choice>
        </mc:AlternateContent>
        <mc:AlternateContent xmlns:mc="http://schemas.openxmlformats.org/markup-compatibility/2006">
          <mc:Choice Requires="x14">
            <control shapeId="1278" r:id="rId140" name="Option Button 254">
              <controlPr defaultSize="0" autoFill="0" autoLine="0" autoPict="0">
                <anchor moveWithCells="1">
                  <from>
                    <xdr:col>9</xdr:col>
                    <xdr:colOff>0</xdr:colOff>
                    <xdr:row>39</xdr:row>
                    <xdr:rowOff>0</xdr:rowOff>
                  </from>
                  <to>
                    <xdr:col>10</xdr:col>
                    <xdr:colOff>63500</xdr:colOff>
                    <xdr:row>39</xdr:row>
                    <xdr:rowOff>355600</xdr:rowOff>
                  </to>
                </anchor>
              </controlPr>
            </control>
          </mc:Choice>
        </mc:AlternateContent>
        <mc:AlternateContent xmlns:mc="http://schemas.openxmlformats.org/markup-compatibility/2006">
          <mc:Choice Requires="x14">
            <control shapeId="1279" r:id="rId141" name="Option Button 255">
              <controlPr defaultSize="0" autoFill="0" autoLine="0" autoPict="0">
                <anchor moveWithCells="1">
                  <from>
                    <xdr:col>10</xdr:col>
                    <xdr:colOff>0</xdr:colOff>
                    <xdr:row>39</xdr:row>
                    <xdr:rowOff>0</xdr:rowOff>
                  </from>
                  <to>
                    <xdr:col>11</xdr:col>
                    <xdr:colOff>63500</xdr:colOff>
                    <xdr:row>39</xdr:row>
                    <xdr:rowOff>355600</xdr:rowOff>
                  </to>
                </anchor>
              </controlPr>
            </control>
          </mc:Choice>
        </mc:AlternateContent>
        <mc:AlternateContent xmlns:mc="http://schemas.openxmlformats.org/markup-compatibility/2006">
          <mc:Choice Requires="x14">
            <control shapeId="1280" r:id="rId142" name="Option Button 256">
              <controlPr defaultSize="0" autoFill="0" autoLine="0" autoPict="0">
                <anchor moveWithCells="1">
                  <from>
                    <xdr:col>9</xdr:col>
                    <xdr:colOff>0</xdr:colOff>
                    <xdr:row>40</xdr:row>
                    <xdr:rowOff>0</xdr:rowOff>
                  </from>
                  <to>
                    <xdr:col>10</xdr:col>
                    <xdr:colOff>63500</xdr:colOff>
                    <xdr:row>40</xdr:row>
                    <xdr:rowOff>355600</xdr:rowOff>
                  </to>
                </anchor>
              </controlPr>
            </control>
          </mc:Choice>
        </mc:AlternateContent>
        <mc:AlternateContent xmlns:mc="http://schemas.openxmlformats.org/markup-compatibility/2006">
          <mc:Choice Requires="x14">
            <control shapeId="1281" r:id="rId143" name="Option Button 257">
              <controlPr defaultSize="0" autoFill="0" autoLine="0" autoPict="0">
                <anchor moveWithCells="1">
                  <from>
                    <xdr:col>10</xdr:col>
                    <xdr:colOff>0</xdr:colOff>
                    <xdr:row>40</xdr:row>
                    <xdr:rowOff>0</xdr:rowOff>
                  </from>
                  <to>
                    <xdr:col>11</xdr:col>
                    <xdr:colOff>63500</xdr:colOff>
                    <xdr:row>40</xdr:row>
                    <xdr:rowOff>355600</xdr:rowOff>
                  </to>
                </anchor>
              </controlPr>
            </control>
          </mc:Choice>
        </mc:AlternateContent>
        <mc:AlternateContent xmlns:mc="http://schemas.openxmlformats.org/markup-compatibility/2006">
          <mc:Choice Requires="x14">
            <control shapeId="1282" r:id="rId144" name="Option Button 258">
              <controlPr defaultSize="0" autoFill="0" autoLine="0" autoPict="0">
                <anchor moveWithCells="1">
                  <from>
                    <xdr:col>9</xdr:col>
                    <xdr:colOff>0</xdr:colOff>
                    <xdr:row>41</xdr:row>
                    <xdr:rowOff>0</xdr:rowOff>
                  </from>
                  <to>
                    <xdr:col>10</xdr:col>
                    <xdr:colOff>63500</xdr:colOff>
                    <xdr:row>41</xdr:row>
                    <xdr:rowOff>355600</xdr:rowOff>
                  </to>
                </anchor>
              </controlPr>
            </control>
          </mc:Choice>
        </mc:AlternateContent>
        <mc:AlternateContent xmlns:mc="http://schemas.openxmlformats.org/markup-compatibility/2006">
          <mc:Choice Requires="x14">
            <control shapeId="1283" r:id="rId145" name="Option Button 259">
              <controlPr defaultSize="0" autoFill="0" autoLine="0" autoPict="0">
                <anchor moveWithCells="1">
                  <from>
                    <xdr:col>10</xdr:col>
                    <xdr:colOff>0</xdr:colOff>
                    <xdr:row>41</xdr:row>
                    <xdr:rowOff>0</xdr:rowOff>
                  </from>
                  <to>
                    <xdr:col>11</xdr:col>
                    <xdr:colOff>63500</xdr:colOff>
                    <xdr:row>41</xdr:row>
                    <xdr:rowOff>355600</xdr:rowOff>
                  </to>
                </anchor>
              </controlPr>
            </control>
          </mc:Choice>
        </mc:AlternateContent>
        <mc:AlternateContent xmlns:mc="http://schemas.openxmlformats.org/markup-compatibility/2006">
          <mc:Choice Requires="x14">
            <control shapeId="1315" r:id="rId146" name="Option Button 291">
              <controlPr defaultSize="0" autoFill="0" autoLine="0" autoPict="0">
                <anchor moveWithCells="1">
                  <from>
                    <xdr:col>5</xdr:col>
                    <xdr:colOff>0</xdr:colOff>
                    <xdr:row>55</xdr:row>
                    <xdr:rowOff>0</xdr:rowOff>
                  </from>
                  <to>
                    <xdr:col>6</xdr:col>
                    <xdr:colOff>63500</xdr:colOff>
                    <xdr:row>55</xdr:row>
                    <xdr:rowOff>355600</xdr:rowOff>
                  </to>
                </anchor>
              </controlPr>
            </control>
          </mc:Choice>
        </mc:AlternateContent>
        <mc:AlternateContent xmlns:mc="http://schemas.openxmlformats.org/markup-compatibility/2006">
          <mc:Choice Requires="x14">
            <control shapeId="1316" r:id="rId147" name="Option Button 292">
              <controlPr defaultSize="0" autoFill="0" autoLine="0" autoPict="0">
                <anchor moveWithCells="1">
                  <from>
                    <xdr:col>7</xdr:col>
                    <xdr:colOff>0</xdr:colOff>
                    <xdr:row>55</xdr:row>
                    <xdr:rowOff>0</xdr:rowOff>
                  </from>
                  <to>
                    <xdr:col>8</xdr:col>
                    <xdr:colOff>63500</xdr:colOff>
                    <xdr:row>55</xdr:row>
                    <xdr:rowOff>355600</xdr:rowOff>
                  </to>
                </anchor>
              </controlPr>
            </control>
          </mc:Choice>
        </mc:AlternateContent>
        <mc:AlternateContent xmlns:mc="http://schemas.openxmlformats.org/markup-compatibility/2006">
          <mc:Choice Requires="x14">
            <control shapeId="1317" r:id="rId148" name="Group Box 293">
              <controlPr defaultSize="0" autoFill="0" autoPict="0">
                <anchor moveWithCells="1">
                  <from>
                    <xdr:col>4</xdr:col>
                    <xdr:colOff>0</xdr:colOff>
                    <xdr:row>55</xdr:row>
                    <xdr:rowOff>0</xdr:rowOff>
                  </from>
                  <to>
                    <xdr:col>10</xdr:col>
                    <xdr:colOff>101600</xdr:colOff>
                    <xdr:row>55</xdr:row>
                    <xdr:rowOff>355600</xdr:rowOff>
                  </to>
                </anchor>
              </controlPr>
            </control>
          </mc:Choice>
        </mc:AlternateContent>
        <mc:AlternateContent xmlns:mc="http://schemas.openxmlformats.org/markup-compatibility/2006">
          <mc:Choice Requires="x14">
            <control shapeId="1319" r:id="rId149" name="Option Button 295">
              <controlPr defaultSize="0" autoFill="0" autoLine="0" autoPict="0">
                <anchor moveWithCells="1">
                  <from>
                    <xdr:col>5</xdr:col>
                    <xdr:colOff>0</xdr:colOff>
                    <xdr:row>52</xdr:row>
                    <xdr:rowOff>0</xdr:rowOff>
                  </from>
                  <to>
                    <xdr:col>6</xdr:col>
                    <xdr:colOff>63500</xdr:colOff>
                    <xdr:row>52</xdr:row>
                    <xdr:rowOff>355600</xdr:rowOff>
                  </to>
                </anchor>
              </controlPr>
            </control>
          </mc:Choice>
        </mc:AlternateContent>
        <mc:AlternateContent xmlns:mc="http://schemas.openxmlformats.org/markup-compatibility/2006">
          <mc:Choice Requires="x14">
            <control shapeId="1321" r:id="rId150" name="Option Button 297">
              <controlPr defaultSize="0" autoFill="0" autoLine="0" autoPict="0">
                <anchor moveWithCells="1">
                  <from>
                    <xdr:col>7</xdr:col>
                    <xdr:colOff>0</xdr:colOff>
                    <xdr:row>52</xdr:row>
                    <xdr:rowOff>0</xdr:rowOff>
                  </from>
                  <to>
                    <xdr:col>8</xdr:col>
                    <xdr:colOff>63500</xdr:colOff>
                    <xdr:row>52</xdr:row>
                    <xdr:rowOff>355600</xdr:rowOff>
                  </to>
                </anchor>
              </controlPr>
            </control>
          </mc:Choice>
        </mc:AlternateContent>
        <mc:AlternateContent xmlns:mc="http://schemas.openxmlformats.org/markup-compatibility/2006">
          <mc:Choice Requires="x14">
            <control shapeId="1320" r:id="rId151" name="Option Button 296">
              <controlPr defaultSize="0" autoFill="0" autoLine="0" autoPict="0">
                <anchor moveWithCells="1">
                  <from>
                    <xdr:col>6</xdr:col>
                    <xdr:colOff>0</xdr:colOff>
                    <xdr:row>52</xdr:row>
                    <xdr:rowOff>0</xdr:rowOff>
                  </from>
                  <to>
                    <xdr:col>7</xdr:col>
                    <xdr:colOff>101600</xdr:colOff>
                    <xdr:row>52</xdr:row>
                    <xdr:rowOff>355600</xdr:rowOff>
                  </to>
                </anchor>
              </controlPr>
            </control>
          </mc:Choice>
        </mc:AlternateContent>
        <mc:AlternateContent xmlns:mc="http://schemas.openxmlformats.org/markup-compatibility/2006">
          <mc:Choice Requires="x14">
            <control shapeId="1322" r:id="rId152" name="Option Button 298">
              <controlPr defaultSize="0" autoFill="0" autoLine="0" autoPict="0">
                <anchor moveWithCells="1">
                  <from>
                    <xdr:col>5</xdr:col>
                    <xdr:colOff>0</xdr:colOff>
                    <xdr:row>49</xdr:row>
                    <xdr:rowOff>0</xdr:rowOff>
                  </from>
                  <to>
                    <xdr:col>6</xdr:col>
                    <xdr:colOff>63500</xdr:colOff>
                    <xdr:row>49</xdr:row>
                    <xdr:rowOff>355600</xdr:rowOff>
                  </to>
                </anchor>
              </controlPr>
            </control>
          </mc:Choice>
        </mc:AlternateContent>
        <mc:AlternateContent xmlns:mc="http://schemas.openxmlformats.org/markup-compatibility/2006">
          <mc:Choice Requires="x14">
            <control shapeId="1323" r:id="rId153" name="Option Button 299">
              <controlPr defaultSize="0" autoFill="0" autoLine="0" autoPict="0">
                <anchor moveWithCells="1">
                  <from>
                    <xdr:col>7</xdr:col>
                    <xdr:colOff>0</xdr:colOff>
                    <xdr:row>49</xdr:row>
                    <xdr:rowOff>0</xdr:rowOff>
                  </from>
                  <to>
                    <xdr:col>8</xdr:col>
                    <xdr:colOff>63500</xdr:colOff>
                    <xdr:row>49</xdr:row>
                    <xdr:rowOff>355600</xdr:rowOff>
                  </to>
                </anchor>
              </controlPr>
            </control>
          </mc:Choice>
        </mc:AlternateContent>
        <mc:AlternateContent xmlns:mc="http://schemas.openxmlformats.org/markup-compatibility/2006">
          <mc:Choice Requires="x14">
            <control shapeId="1324" r:id="rId154" name="Group Box 300">
              <controlPr defaultSize="0" autoFill="0" autoPict="0">
                <anchor moveWithCells="1">
                  <from>
                    <xdr:col>4</xdr:col>
                    <xdr:colOff>0</xdr:colOff>
                    <xdr:row>49</xdr:row>
                    <xdr:rowOff>0</xdr:rowOff>
                  </from>
                  <to>
                    <xdr:col>10</xdr:col>
                    <xdr:colOff>101600</xdr:colOff>
                    <xdr:row>49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44"/>
  <sheetViews>
    <sheetView zoomScale="119" workbookViewId="0"/>
  </sheetViews>
  <sheetFormatPr baseColWidth="10" defaultColWidth="0" defaultRowHeight="16" zeroHeight="1"/>
  <cols>
    <col min="1" max="1" width="9.85546875" style="317" customWidth="1"/>
    <col min="2" max="2" width="35.42578125" style="318" customWidth="1"/>
    <col min="3" max="4" width="2.140625" style="319" customWidth="1"/>
    <col min="5" max="10" width="2.28515625" style="319" customWidth="1"/>
    <col min="11" max="11" width="2.85546875" style="319" customWidth="1"/>
    <col min="12" max="12" width="56.85546875" style="320" customWidth="1"/>
    <col min="13" max="13" width="53.7109375" style="316" hidden="1" customWidth="1"/>
    <col min="14" max="14" width="2" style="319" hidden="1" customWidth="1"/>
    <col min="15" max="15" width="10.7109375" style="319" hidden="1" customWidth="1"/>
    <col min="16" max="16" width="2" style="319" hidden="1" customWidth="1"/>
    <col min="17" max="16384" width="10.7109375" style="319" hidden="1"/>
  </cols>
  <sheetData>
    <row r="1" spans="1:14" s="314" customFormat="1" ht="33" customHeight="1">
      <c r="A1" s="375" t="s">
        <v>227</v>
      </c>
      <c r="B1" s="310"/>
      <c r="C1" s="311"/>
      <c r="D1" s="311"/>
      <c r="E1" s="311"/>
      <c r="F1" s="311"/>
      <c r="G1" s="311"/>
      <c r="H1" s="311"/>
      <c r="I1" s="311"/>
      <c r="J1" s="311"/>
      <c r="K1" s="311"/>
      <c r="L1" s="312"/>
      <c r="M1" s="313"/>
    </row>
    <row r="2" spans="1:14" s="314" customFormat="1" ht="26" customHeight="1">
      <c r="A2" s="315" t="s">
        <v>18</v>
      </c>
      <c r="B2" s="315" t="str">
        <f>invulblad!D10</f>
        <v>/</v>
      </c>
      <c r="L2" s="335"/>
      <c r="M2" s="316"/>
    </row>
    <row r="3" spans="1:14" s="314" customFormat="1" ht="26" customHeight="1">
      <c r="A3" s="310" t="s">
        <v>17</v>
      </c>
      <c r="B3" s="310" t="str">
        <f>invulblad!D11</f>
        <v>/</v>
      </c>
      <c r="C3" s="311"/>
      <c r="D3" s="311"/>
      <c r="E3" s="311"/>
      <c r="F3" s="311"/>
      <c r="G3" s="311"/>
      <c r="H3" s="311"/>
      <c r="I3" s="311"/>
      <c r="J3" s="311"/>
      <c r="K3" s="311"/>
      <c r="L3" s="336"/>
      <c r="M3" s="313"/>
    </row>
    <row r="4" spans="1:14" ht="41" customHeight="1"/>
    <row r="5" spans="1:14" s="317" customFormat="1">
      <c r="A5" s="321" t="str">
        <f>invulblad!B29</f>
        <v>Erfgoedwaardering</v>
      </c>
      <c r="B5" s="322"/>
      <c r="C5" s="321"/>
      <c r="D5" s="321"/>
      <c r="E5" s="323">
        <v>0</v>
      </c>
      <c r="F5" s="323">
        <v>1</v>
      </c>
      <c r="G5" s="323">
        <v>2</v>
      </c>
      <c r="H5" s="323">
        <v>3</v>
      </c>
      <c r="I5" s="323">
        <v>4</v>
      </c>
      <c r="J5" s="323">
        <v>5</v>
      </c>
      <c r="L5" s="324"/>
      <c r="M5" s="325"/>
    </row>
    <row r="6" spans="1:14" ht="15" customHeight="1">
      <c r="M6" s="326"/>
      <c r="N6" s="327"/>
    </row>
    <row r="7" spans="1:14">
      <c r="B7" s="318" t="str">
        <f>invulblad!D30</f>
        <v>JURIDISCH : BESCHERMINGSSTATUUT</v>
      </c>
      <c r="E7" s="328" t="str">
        <f t="shared" ref="E7:J7" si="0">IF($N7=E$5,"X","")</f>
        <v/>
      </c>
      <c r="F7" s="328" t="str">
        <f t="shared" si="0"/>
        <v/>
      </c>
      <c r="G7" s="328" t="str">
        <f t="shared" si="0"/>
        <v/>
      </c>
      <c r="H7" s="328" t="str">
        <f t="shared" si="0"/>
        <v/>
      </c>
      <c r="I7" s="328" t="str">
        <f t="shared" si="0"/>
        <v/>
      </c>
      <c r="J7" s="328" t="str">
        <f t="shared" si="0"/>
        <v/>
      </c>
      <c r="L7" s="337" t="str">
        <f t="shared" ref="L7:L17" si="1">IF(N7="","",M7)</f>
        <v/>
      </c>
      <c r="M7" s="329" t="e">
        <f>VLOOKUP($N7,'achtergrond - profiel '!$C$3:$E$8,2,FALSE)</f>
        <v>#N/A</v>
      </c>
      <c r="N7" s="330" t="str">
        <f>invulblad!Y30</f>
        <v/>
      </c>
    </row>
    <row r="8" spans="1:14" ht="45" customHeight="1">
      <c r="L8" s="331" t="str">
        <f>IF(L7="","",M8)</f>
        <v/>
      </c>
      <c r="M8" s="332" t="e">
        <f>VLOOKUP($N7,'achtergrond - profiel '!$C$3:$E$8,3,FALSE)</f>
        <v>#N/A</v>
      </c>
      <c r="N8" s="330"/>
    </row>
    <row r="9" spans="1:14">
      <c r="B9" s="318" t="str">
        <f>invulblad!D31</f>
        <v>ONROEREND ERFGOED : ARCHITECTUUR</v>
      </c>
      <c r="E9" s="328" t="str">
        <f t="shared" ref="E9:J9" si="2">IF($N9=E$5,"X","")</f>
        <v/>
      </c>
      <c r="F9" s="328" t="str">
        <f t="shared" si="2"/>
        <v/>
      </c>
      <c r="G9" s="328" t="str">
        <f t="shared" si="2"/>
        <v/>
      </c>
      <c r="H9" s="328" t="str">
        <f t="shared" si="2"/>
        <v/>
      </c>
      <c r="I9" s="328" t="str">
        <f t="shared" si="2"/>
        <v/>
      </c>
      <c r="J9" s="328" t="str">
        <f t="shared" si="2"/>
        <v/>
      </c>
      <c r="L9" s="337" t="str">
        <f t="shared" si="1"/>
        <v/>
      </c>
      <c r="M9" s="329" t="e">
        <f>VLOOKUP($N9,'achtergrond - profiel '!$C$3:$E$8,2,FALSE)</f>
        <v>#N/A</v>
      </c>
      <c r="N9" s="330" t="str">
        <f>invulblad!Y31</f>
        <v/>
      </c>
    </row>
    <row r="10" spans="1:14" ht="45" customHeight="1">
      <c r="L10" s="331" t="str">
        <f>IF(L9="","",M10)</f>
        <v/>
      </c>
      <c r="M10" s="332" t="e">
        <f>VLOOKUP($N9,'achtergrond - profiel '!$C$11:$E$16,3,FALSE)</f>
        <v>#N/A</v>
      </c>
      <c r="N10" s="330"/>
    </row>
    <row r="11" spans="1:14">
      <c r="B11" s="318" t="str">
        <f>invulblad!D32</f>
        <v>ONROEREND ERFGOED : INTERIEUR</v>
      </c>
      <c r="E11" s="328" t="str">
        <f t="shared" ref="E11:J11" si="3">IF($N11=E$5,"X","")</f>
        <v/>
      </c>
      <c r="F11" s="328" t="str">
        <f t="shared" si="3"/>
        <v/>
      </c>
      <c r="G11" s="328" t="str">
        <f t="shared" si="3"/>
        <v/>
      </c>
      <c r="H11" s="328" t="str">
        <f t="shared" si="3"/>
        <v/>
      </c>
      <c r="I11" s="328" t="str">
        <f t="shared" si="3"/>
        <v/>
      </c>
      <c r="J11" s="328" t="str">
        <f t="shared" si="3"/>
        <v/>
      </c>
      <c r="L11" s="337" t="str">
        <f t="shared" si="1"/>
        <v/>
      </c>
      <c r="M11" s="329" t="e">
        <f>VLOOKUP($N11,'achtergrond - profiel '!$C$19:$E$24,2,FALSE)</f>
        <v>#N/A</v>
      </c>
      <c r="N11" s="330" t="str">
        <f>invulblad!Y32</f>
        <v/>
      </c>
    </row>
    <row r="12" spans="1:14" ht="45" customHeight="1">
      <c r="L12" s="331" t="str">
        <f>IF(L11="","",M12)</f>
        <v/>
      </c>
      <c r="M12" s="332" t="e">
        <f>VLOOKUP($N11,'achtergrond - profiel '!$C$19:$E$24,3,FALSE)</f>
        <v>#N/A</v>
      </c>
      <c r="N12" s="330"/>
    </row>
    <row r="13" spans="1:14">
      <c r="B13" s="318" t="str">
        <f>invulblad!D33</f>
        <v>ONROEREND ERFGOED : CONTEXT</v>
      </c>
      <c r="E13" s="328" t="str">
        <f t="shared" ref="E13:J13" si="4">IF($N13=E$5,"X","")</f>
        <v/>
      </c>
      <c r="F13" s="328" t="str">
        <f t="shared" si="4"/>
        <v/>
      </c>
      <c r="G13" s="328" t="str">
        <f t="shared" si="4"/>
        <v/>
      </c>
      <c r="H13" s="328" t="str">
        <f t="shared" si="4"/>
        <v/>
      </c>
      <c r="I13" s="328" t="str">
        <f t="shared" si="4"/>
        <v/>
      </c>
      <c r="J13" s="328" t="str">
        <f t="shared" si="4"/>
        <v/>
      </c>
      <c r="L13" s="337" t="str">
        <f t="shared" si="1"/>
        <v/>
      </c>
      <c r="M13" s="329" t="e">
        <f>VLOOKUP($N13,'achtergrond - profiel '!$C$27:$E$32,2,FALSE)</f>
        <v>#N/A</v>
      </c>
      <c r="N13" s="330" t="str">
        <f>invulblad!Y33</f>
        <v/>
      </c>
    </row>
    <row r="14" spans="1:14" ht="45" customHeight="1">
      <c r="L14" s="331" t="str">
        <f>IF(L13="","",M14)</f>
        <v/>
      </c>
      <c r="M14" s="332" t="e">
        <f>VLOOKUP($N13,'achtergrond - profiel '!$C$27:$E$32,3,FALSE)</f>
        <v>#N/A</v>
      </c>
      <c r="N14" s="330"/>
    </row>
    <row r="15" spans="1:14">
      <c r="B15" s="318" t="str">
        <f>invulblad!D34</f>
        <v>ROEREND ERFGOED</v>
      </c>
      <c r="E15" s="328" t="str">
        <f t="shared" ref="E15:J15" si="5">IF($N15=E$5,"X","")</f>
        <v/>
      </c>
      <c r="F15" s="328" t="str">
        <f t="shared" si="5"/>
        <v/>
      </c>
      <c r="G15" s="328" t="str">
        <f t="shared" si="5"/>
        <v/>
      </c>
      <c r="H15" s="328" t="str">
        <f t="shared" si="5"/>
        <v/>
      </c>
      <c r="I15" s="328" t="str">
        <f t="shared" si="5"/>
        <v/>
      </c>
      <c r="J15" s="328" t="str">
        <f t="shared" si="5"/>
        <v/>
      </c>
      <c r="L15" s="337" t="str">
        <f t="shared" si="1"/>
        <v/>
      </c>
      <c r="M15" s="329" t="e">
        <f>VLOOKUP($N15,'achtergrond - profiel '!$C$27:$E$32,2,FALSE)</f>
        <v>#N/A</v>
      </c>
      <c r="N15" s="330" t="str">
        <f>invulblad!Y34</f>
        <v/>
      </c>
    </row>
    <row r="16" spans="1:14" ht="45" customHeight="1">
      <c r="L16" s="331" t="str">
        <f>IF(L15="","",M16)</f>
        <v/>
      </c>
      <c r="M16" s="332" t="e">
        <f>VLOOKUP($N15,'achtergrond - profiel '!$C$35:$E$40,3,FALSE)</f>
        <v>#N/A</v>
      </c>
      <c r="N16" s="330"/>
    </row>
    <row r="17" spans="1:14">
      <c r="B17" s="318" t="str">
        <f>invulblad!D35</f>
        <v>IMMATERIEEL ERFGOED</v>
      </c>
      <c r="E17" s="328" t="str">
        <f t="shared" ref="E17:J17" si="6">IF($N17=E$5,"X","")</f>
        <v/>
      </c>
      <c r="F17" s="328" t="str">
        <f t="shared" si="6"/>
        <v/>
      </c>
      <c r="G17" s="328" t="str">
        <f t="shared" si="6"/>
        <v/>
      </c>
      <c r="H17" s="328" t="str">
        <f t="shared" si="6"/>
        <v/>
      </c>
      <c r="I17" s="328" t="str">
        <f t="shared" si="6"/>
        <v/>
      </c>
      <c r="J17" s="328" t="str">
        <f t="shared" si="6"/>
        <v/>
      </c>
      <c r="L17" s="337" t="str">
        <f t="shared" si="1"/>
        <v/>
      </c>
      <c r="M17" s="329" t="e">
        <f>VLOOKUP($N17,'achtergrond - profiel '!$C$43:$E$48,2,FALSE)</f>
        <v>#N/A</v>
      </c>
      <c r="N17" s="330" t="str">
        <f>invulblad!Y35</f>
        <v/>
      </c>
    </row>
    <row r="18" spans="1:14" ht="45" customHeight="1">
      <c r="L18" s="331" t="str">
        <f>IF(L17="","",M18)</f>
        <v/>
      </c>
      <c r="M18" s="332" t="e">
        <f>VLOOKUP($N17,'achtergrond - profiel '!$C$43:$E$48,3,FALSE)</f>
        <v>#N/A</v>
      </c>
      <c r="N18" s="330"/>
    </row>
    <row r="19" spans="1:14" ht="30" customHeight="1">
      <c r="L19" s="331"/>
      <c r="M19" s="332"/>
      <c r="N19" s="330"/>
    </row>
    <row r="20" spans="1:14">
      <c r="A20" s="321" t="str">
        <f>invulblad!B39</f>
        <v>Bouwfysische toestand</v>
      </c>
      <c r="B20" s="333"/>
      <c r="C20" s="334"/>
      <c r="D20" s="334"/>
      <c r="E20" s="323">
        <f>'achtergrond 1'!B9</f>
        <v>5</v>
      </c>
      <c r="F20" s="323">
        <f>'achtergrond 1'!C9</f>
        <v>4</v>
      </c>
      <c r="G20" s="323">
        <f>'achtergrond 1'!D9</f>
        <v>3</v>
      </c>
      <c r="H20" s="323">
        <f>'achtergrond 1'!E9</f>
        <v>2</v>
      </c>
      <c r="I20" s="323">
        <f>'achtergrond 1'!F9</f>
        <v>1</v>
      </c>
      <c r="J20" s="323">
        <f>'achtergrond 1'!G9</f>
        <v>0</v>
      </c>
      <c r="M20" s="332"/>
      <c r="N20" s="330"/>
    </row>
    <row r="21" spans="1:14" ht="15" customHeight="1">
      <c r="M21" s="332"/>
      <c r="N21" s="330"/>
    </row>
    <row r="22" spans="1:14">
      <c r="B22" s="318" t="str">
        <f>invulblad!D40</f>
        <v>TOESTAND</v>
      </c>
      <c r="E22" s="328" t="str">
        <f t="shared" ref="E22:J22" si="7">IF($N22=E$20,"X","")</f>
        <v/>
      </c>
      <c r="F22" s="328" t="str">
        <f t="shared" si="7"/>
        <v/>
      </c>
      <c r="G22" s="328" t="str">
        <f t="shared" si="7"/>
        <v/>
      </c>
      <c r="H22" s="328" t="str">
        <f t="shared" si="7"/>
        <v/>
      </c>
      <c r="I22" s="328" t="str">
        <f t="shared" si="7"/>
        <v/>
      </c>
      <c r="J22" s="328" t="str">
        <f t="shared" si="7"/>
        <v/>
      </c>
      <c r="L22" s="337" t="str">
        <f>IF(N22="","",M22)</f>
        <v/>
      </c>
      <c r="M22" s="329" t="e">
        <f>VLOOKUP($N22,'achtergrond - profiel '!$C$52:$E$57,2,FALSE)</f>
        <v>#N/A</v>
      </c>
      <c r="N22" s="330" t="str">
        <f>invulblad!Y40</f>
        <v/>
      </c>
    </row>
    <row r="23" spans="1:14" ht="45" customHeight="1">
      <c r="L23" s="331" t="str">
        <f>IF(L22="","",M23)</f>
        <v/>
      </c>
      <c r="M23" s="332" t="e">
        <f>VLOOKUP($N22,'achtergrond - profiel '!$C$52:$E$57,3,FALSE)</f>
        <v>#N/A</v>
      </c>
      <c r="N23" s="330"/>
    </row>
    <row r="24" spans="1:14">
      <c r="B24" s="318" t="str">
        <f>invulblad!D41</f>
        <v>ONDERHOUD</v>
      </c>
      <c r="E24" s="328" t="str">
        <f t="shared" ref="E24:J24" si="8">IF($N24=E$20,"X","")</f>
        <v/>
      </c>
      <c r="F24" s="328" t="str">
        <f t="shared" si="8"/>
        <v/>
      </c>
      <c r="G24" s="328" t="str">
        <f t="shared" si="8"/>
        <v/>
      </c>
      <c r="H24" s="328" t="str">
        <f t="shared" si="8"/>
        <v/>
      </c>
      <c r="I24" s="328" t="str">
        <f t="shared" si="8"/>
        <v/>
      </c>
      <c r="J24" s="328" t="str">
        <f t="shared" si="8"/>
        <v/>
      </c>
      <c r="L24" s="337" t="str">
        <f>IF(N24="","",M24)</f>
        <v/>
      </c>
      <c r="M24" s="329" t="e">
        <f>VLOOKUP($N24,'achtergrond - profiel '!$C$60:$E$65,2,FALSE)</f>
        <v>#N/A</v>
      </c>
      <c r="N24" s="330" t="str">
        <f>invulblad!Y41</f>
        <v/>
      </c>
    </row>
    <row r="25" spans="1:14" ht="45" customHeight="1">
      <c r="L25" s="331" t="str">
        <f>IF(L24="","",M25)</f>
        <v/>
      </c>
      <c r="M25" s="332" t="e">
        <f>VLOOKUP($N24,'achtergrond - profiel '!$C$60:$E$65,3,FALSE)</f>
        <v>#N/A</v>
      </c>
      <c r="N25" s="330"/>
    </row>
    <row r="26" spans="1:14">
      <c r="B26" s="318" t="str">
        <f>invulblad!D42</f>
        <v>RISICO OP GEVOLGSCHADE</v>
      </c>
      <c r="E26" s="328" t="str">
        <f t="shared" ref="E26:J26" si="9">IF($N26=E$20,"X","")</f>
        <v/>
      </c>
      <c r="F26" s="328" t="str">
        <f t="shared" si="9"/>
        <v/>
      </c>
      <c r="G26" s="328" t="str">
        <f t="shared" si="9"/>
        <v/>
      </c>
      <c r="H26" s="328" t="str">
        <f t="shared" si="9"/>
        <v/>
      </c>
      <c r="I26" s="328" t="str">
        <f t="shared" si="9"/>
        <v/>
      </c>
      <c r="J26" s="328" t="str">
        <f t="shared" si="9"/>
        <v/>
      </c>
      <c r="L26" s="337" t="str">
        <f>IF(N26="","",M26)</f>
        <v/>
      </c>
      <c r="M26" s="329" t="e">
        <f>VLOOKUP($N26,'achtergrond - profiel '!$C$60:$E$65,2,FALSE)</f>
        <v>#N/A</v>
      </c>
      <c r="N26" s="330" t="str">
        <f>invulblad!Y42</f>
        <v/>
      </c>
    </row>
    <row r="27" spans="1:14" ht="45" customHeight="1">
      <c r="L27" s="331" t="str">
        <f>IF(L26="","",M27)</f>
        <v/>
      </c>
      <c r="M27" s="332" t="e">
        <f>VLOOKUP($N26,'achtergrond - profiel '!$C$68:$E$73,3,FALSE)</f>
        <v>#N/A</v>
      </c>
      <c r="N27" s="330"/>
    </row>
    <row r="28" spans="1:14" ht="30" customHeight="1">
      <c r="L28" s="331"/>
      <c r="M28" s="332"/>
      <c r="N28" s="330"/>
    </row>
    <row r="29" spans="1:14">
      <c r="A29" s="321" t="str">
        <f>invulblad!B44</f>
        <v>Ruimtelijke potenties</v>
      </c>
      <c r="B29" s="333"/>
      <c r="C29" s="334"/>
      <c r="D29" s="334"/>
      <c r="E29" s="323">
        <f>'achtergrond 1'!B14</f>
        <v>5</v>
      </c>
      <c r="F29" s="323">
        <f>'achtergrond 1'!C14</f>
        <v>4</v>
      </c>
      <c r="G29" s="323">
        <f>'achtergrond 1'!D14</f>
        <v>3</v>
      </c>
      <c r="H29" s="323">
        <f>'achtergrond 1'!E14</f>
        <v>2</v>
      </c>
      <c r="I29" s="323">
        <f>'achtergrond 1'!F14</f>
        <v>1</v>
      </c>
      <c r="J29" s="323">
        <f>'achtergrond 1'!G14</f>
        <v>0</v>
      </c>
      <c r="M29" s="332"/>
      <c r="N29" s="330"/>
    </row>
    <row r="30" spans="1:14" ht="17" customHeight="1">
      <c r="M30" s="332"/>
      <c r="N30" s="330"/>
    </row>
    <row r="31" spans="1:14">
      <c r="B31" s="318" t="str">
        <f>invulblad!D46</f>
        <v>OPDELEN</v>
      </c>
      <c r="E31" s="328" t="str">
        <f t="shared" ref="E31:J31" si="10">IF($N31=E$20,"X","")</f>
        <v/>
      </c>
      <c r="F31" s="328" t="str">
        <f t="shared" si="10"/>
        <v/>
      </c>
      <c r="G31" s="328" t="str">
        <f t="shared" si="10"/>
        <v/>
      </c>
      <c r="H31" s="328" t="str">
        <f t="shared" si="10"/>
        <v/>
      </c>
      <c r="I31" s="328" t="str">
        <f t="shared" si="10"/>
        <v/>
      </c>
      <c r="J31" s="328" t="str">
        <f t="shared" si="10"/>
        <v/>
      </c>
      <c r="L31" s="337" t="str">
        <f>IF(N31="","",M31)</f>
        <v/>
      </c>
      <c r="M31" s="329" t="e">
        <f>VLOOKUP($N31,'achtergrond - profiel '!$C$77:$E$82,2,FALSE)</f>
        <v>#N/A</v>
      </c>
      <c r="N31" s="330" t="str">
        <f>invulblad!Y46</f>
        <v/>
      </c>
    </row>
    <row r="32" spans="1:14" ht="45" customHeight="1">
      <c r="L32" s="331" t="str">
        <f>IF(L31="","",M32)</f>
        <v/>
      </c>
      <c r="M32" s="332" t="e">
        <f>VLOOKUP($N31,'achtergrond - profiel '!$C$77:$E$82,3,FALSE)</f>
        <v>#N/A</v>
      </c>
      <c r="N32" s="330"/>
    </row>
    <row r="33" spans="2:14">
      <c r="B33" s="318" t="str">
        <f>invulblad!D52</f>
        <v>INTEGREREN</v>
      </c>
      <c r="E33" s="328" t="str">
        <f t="shared" ref="E33:J33" si="11">IF($N33=E$20,"X","")</f>
        <v/>
      </c>
      <c r="F33" s="328" t="str">
        <f t="shared" si="11"/>
        <v/>
      </c>
      <c r="G33" s="328" t="str">
        <f t="shared" si="11"/>
        <v/>
      </c>
      <c r="H33" s="328" t="str">
        <f t="shared" si="11"/>
        <v/>
      </c>
      <c r="I33" s="328" t="str">
        <f t="shared" si="11"/>
        <v/>
      </c>
      <c r="J33" s="328" t="str">
        <f t="shared" si="11"/>
        <v/>
      </c>
      <c r="L33" s="337" t="str">
        <f>IF(N33="","",M33)</f>
        <v/>
      </c>
      <c r="M33" s="329" t="e">
        <f>VLOOKUP($N33,'achtergrond - profiel '!$C$85:$E$90,2,FALSE)</f>
        <v>#N/A</v>
      </c>
      <c r="N33" s="330" t="str">
        <f>invulblad!Y52</f>
        <v/>
      </c>
    </row>
    <row r="34" spans="2:14" ht="45" customHeight="1">
      <c r="L34" s="331" t="str">
        <f>IF(L33="","",M34)</f>
        <v/>
      </c>
      <c r="M34" s="332" t="e">
        <f>VLOOKUP($N33,'achtergrond - profiel '!$C$85:$E$90,3,FALSE)</f>
        <v>#N/A</v>
      </c>
      <c r="N34" s="330"/>
    </row>
    <row r="35" spans="2:14">
      <c r="B35" s="318" t="str">
        <f>invulblad!D58</f>
        <v>UITRUSTEN</v>
      </c>
      <c r="E35" s="328" t="str">
        <f t="shared" ref="E35:J35" si="12">IF($N35=E$20,"X","")</f>
        <v/>
      </c>
      <c r="F35" s="328" t="str">
        <f t="shared" si="12"/>
        <v/>
      </c>
      <c r="G35" s="328" t="str">
        <f t="shared" si="12"/>
        <v/>
      </c>
      <c r="H35" s="328" t="str">
        <f t="shared" si="12"/>
        <v/>
      </c>
      <c r="I35" s="328" t="str">
        <f t="shared" si="12"/>
        <v/>
      </c>
      <c r="J35" s="328" t="str">
        <f t="shared" si="12"/>
        <v/>
      </c>
      <c r="L35" s="337" t="str">
        <f>IF(N35="","",M35)</f>
        <v/>
      </c>
      <c r="M35" s="329" t="e">
        <f>VLOOKUP($N35,'achtergrond - profiel '!$C$93:$E$98,2,FALSE)</f>
        <v>#N/A</v>
      </c>
      <c r="N35" s="330" t="str">
        <f>invulblad!Y58</f>
        <v/>
      </c>
    </row>
    <row r="36" spans="2:14" ht="45" customHeight="1">
      <c r="L36" s="331" t="str">
        <f>IF(L35="","",M36)</f>
        <v/>
      </c>
      <c r="M36" s="332" t="e">
        <f>VLOOKUP($N35,'achtergrond - profiel '!$C$93:$E$98,3,FALSE)</f>
        <v>#N/A</v>
      </c>
      <c r="N36" s="330"/>
    </row>
    <row r="37" spans="2:14">
      <c r="B37" s="318" t="str">
        <f>invulblad!D65</f>
        <v>OPENEN/ONTSLUITEN</v>
      </c>
      <c r="E37" s="328" t="str">
        <f t="shared" ref="E37:J37" si="13">IF($N37=E$20,"X","")</f>
        <v/>
      </c>
      <c r="F37" s="328" t="str">
        <f t="shared" si="13"/>
        <v/>
      </c>
      <c r="G37" s="328" t="str">
        <f t="shared" si="13"/>
        <v/>
      </c>
      <c r="H37" s="328" t="str">
        <f t="shared" si="13"/>
        <v/>
      </c>
      <c r="I37" s="328" t="str">
        <f t="shared" si="13"/>
        <v/>
      </c>
      <c r="J37" s="328" t="str">
        <f t="shared" si="13"/>
        <v/>
      </c>
      <c r="L37" s="337" t="str">
        <f>IF(N37="","",M37)</f>
        <v/>
      </c>
      <c r="M37" s="329" t="e">
        <f>VLOOKUP($N37,'achtergrond - profiel '!$C$93:$E$98,2,FALSE)</f>
        <v>#N/A</v>
      </c>
      <c r="N37" s="330" t="str">
        <f>invulblad!Y65</f>
        <v/>
      </c>
    </row>
    <row r="38" spans="2:14" ht="45" customHeight="1">
      <c r="L38" s="331" t="str">
        <f>IF(L37="","",M38)</f>
        <v/>
      </c>
      <c r="M38" s="332" t="e">
        <f>VLOOKUP($N37,'achtergrond - profiel '!$C$101:$E$106,3,FALSE)</f>
        <v>#N/A</v>
      </c>
      <c r="N38" s="330"/>
    </row>
    <row r="39" spans="2:14">
      <c r="B39" s="318" t="str">
        <f>invulblad!D71</f>
        <v>TOEVOEGEN/WEGNEMEN</v>
      </c>
      <c r="E39" s="328" t="str">
        <f t="shared" ref="E39:J39" si="14">IF($N39=E$20,"X","")</f>
        <v/>
      </c>
      <c r="F39" s="328" t="str">
        <f t="shared" si="14"/>
        <v/>
      </c>
      <c r="G39" s="328" t="str">
        <f t="shared" si="14"/>
        <v/>
      </c>
      <c r="H39" s="328" t="str">
        <f t="shared" si="14"/>
        <v/>
      </c>
      <c r="I39" s="328" t="str">
        <f t="shared" si="14"/>
        <v/>
      </c>
      <c r="J39" s="328" t="str">
        <f t="shared" si="14"/>
        <v/>
      </c>
      <c r="L39" s="337" t="str">
        <f>IF(N39="","",M39)</f>
        <v/>
      </c>
      <c r="M39" s="329" t="e">
        <f>VLOOKUP($N39,'achtergrond - profiel '!$C$93:$E$98,2,FALSE)</f>
        <v>#N/A</v>
      </c>
      <c r="N39" s="330" t="str">
        <f>invulblad!Y71</f>
        <v/>
      </c>
    </row>
    <row r="40" spans="2:14" ht="45" customHeight="1">
      <c r="L40" s="331" t="str">
        <f>IF(L39="","",M40)</f>
        <v/>
      </c>
      <c r="M40" s="332" t="e">
        <f>VLOOKUP($N39,'achtergrond - profiel '!$C$109:$E$114,3,FALSE)</f>
        <v>#N/A</v>
      </c>
      <c r="N40" s="330"/>
    </row>
    <row r="41" spans="2:14">
      <c r="B41" s="318" t="str">
        <f>invulblad!D76</f>
        <v>ACTIVEREN</v>
      </c>
      <c r="E41" s="328" t="str">
        <f t="shared" ref="E41:J41" si="15">IF($N41=E$20,"X","")</f>
        <v/>
      </c>
      <c r="F41" s="328" t="str">
        <f t="shared" si="15"/>
        <v/>
      </c>
      <c r="G41" s="328" t="str">
        <f t="shared" si="15"/>
        <v/>
      </c>
      <c r="H41" s="328" t="str">
        <f t="shared" si="15"/>
        <v/>
      </c>
      <c r="I41" s="328" t="str">
        <f t="shared" si="15"/>
        <v/>
      </c>
      <c r="J41" s="328" t="str">
        <f t="shared" si="15"/>
        <v/>
      </c>
      <c r="L41" s="337" t="str">
        <f>IF(N41="","",M41)</f>
        <v/>
      </c>
      <c r="M41" s="329" t="e">
        <f>VLOOKUP($N41,'achtergrond - profiel '!$C$93:$E$98,2,FALSE)</f>
        <v>#N/A</v>
      </c>
      <c r="N41" s="330" t="str">
        <f>invulblad!Y76</f>
        <v/>
      </c>
    </row>
    <row r="42" spans="2:14" ht="45" customHeight="1">
      <c r="L42" s="331" t="str">
        <f>IF(L41="","",M42)</f>
        <v/>
      </c>
      <c r="M42" s="332" t="e">
        <f>VLOOKUP($N41,'achtergrond - profiel '!$C$117:$E$122,3,FALSE)</f>
        <v>#N/A</v>
      </c>
      <c r="N42" s="330"/>
    </row>
    <row r="43" spans="2:14">
      <c r="B43" s="318" t="str">
        <f>invulblad!D81</f>
        <v>LINKEN</v>
      </c>
      <c r="E43" s="328" t="str">
        <f t="shared" ref="E43:J43" si="16">IF($N43=E$20,"X","")</f>
        <v/>
      </c>
      <c r="F43" s="328" t="str">
        <f t="shared" si="16"/>
        <v/>
      </c>
      <c r="G43" s="328" t="str">
        <f t="shared" si="16"/>
        <v/>
      </c>
      <c r="H43" s="328" t="str">
        <f t="shared" si="16"/>
        <v/>
      </c>
      <c r="I43" s="328" t="str">
        <f t="shared" si="16"/>
        <v/>
      </c>
      <c r="J43" s="328" t="str">
        <f t="shared" si="16"/>
        <v/>
      </c>
      <c r="L43" s="337" t="str">
        <f>IF(N43="","",M43)</f>
        <v/>
      </c>
      <c r="M43" s="329" t="e">
        <f>VLOOKUP($N43,'achtergrond - profiel '!$C$93:$E$98,2,FALSE)</f>
        <v>#N/A</v>
      </c>
      <c r="N43" s="330" t="str">
        <f>invulblad!Y81</f>
        <v/>
      </c>
    </row>
    <row r="44" spans="2:14" ht="45" customHeight="1">
      <c r="L44" s="331" t="str">
        <f>IF(L43="","",M44)</f>
        <v/>
      </c>
      <c r="M44" s="332" t="e">
        <f>VLOOKUP($N43,'achtergrond - profiel '!$C$125:$E$130,3,FALSE)</f>
        <v>#N/A</v>
      </c>
      <c r="N44" s="327"/>
    </row>
  </sheetData>
  <phoneticPr fontId="6" type="noConversion"/>
  <conditionalFormatting sqref="E7">
    <cfRule type="containsText" dxfId="206" priority="377" operator="containsText" text="X">
      <formula>NOT(ISERROR(SEARCH("X",E7)))</formula>
    </cfRule>
  </conditionalFormatting>
  <conditionalFormatting sqref="E9">
    <cfRule type="containsText" dxfId="205" priority="167" operator="containsText" text="X">
      <formula>NOT(ISERROR(SEARCH("X",E9)))</formula>
    </cfRule>
  </conditionalFormatting>
  <conditionalFormatting sqref="E11">
    <cfRule type="containsText" dxfId="204" priority="160" operator="containsText" text="X">
      <formula>NOT(ISERROR(SEARCH("X",E11)))</formula>
    </cfRule>
  </conditionalFormatting>
  <conditionalFormatting sqref="E13">
    <cfRule type="containsText" dxfId="203" priority="153" operator="containsText" text="X">
      <formula>NOT(ISERROR(SEARCH("X",E13)))</formula>
    </cfRule>
  </conditionalFormatting>
  <conditionalFormatting sqref="E15">
    <cfRule type="containsText" dxfId="202" priority="146" operator="containsText" text="X">
      <formula>NOT(ISERROR(SEARCH("X",E15)))</formula>
    </cfRule>
  </conditionalFormatting>
  <conditionalFormatting sqref="E17">
    <cfRule type="containsText" dxfId="201" priority="55" operator="containsText" text="X">
      <formula>NOT(ISERROR(SEARCH("X",E17)))</formula>
    </cfRule>
  </conditionalFormatting>
  <conditionalFormatting sqref="E22">
    <cfRule type="containsText" dxfId="200" priority="139" operator="containsText" text="X">
      <formula>NOT(ISERROR(SEARCH("X",E22)))</formula>
    </cfRule>
  </conditionalFormatting>
  <conditionalFormatting sqref="E24">
    <cfRule type="containsText" dxfId="199" priority="69" operator="containsText" text="X">
      <formula>NOT(ISERROR(SEARCH("X",E24)))</formula>
    </cfRule>
  </conditionalFormatting>
  <conditionalFormatting sqref="E26">
    <cfRule type="containsText" dxfId="198" priority="62" operator="containsText" text="X">
      <formula>NOT(ISERROR(SEARCH("X",E26)))</formula>
    </cfRule>
  </conditionalFormatting>
  <conditionalFormatting sqref="E31">
    <cfRule type="containsText" dxfId="197" priority="48" operator="containsText" text="X">
      <formula>NOT(ISERROR(SEARCH("X",E31)))</formula>
    </cfRule>
  </conditionalFormatting>
  <conditionalFormatting sqref="E33">
    <cfRule type="containsText" dxfId="196" priority="41" operator="containsText" text="X">
      <formula>NOT(ISERROR(SEARCH("X",E33)))</formula>
    </cfRule>
  </conditionalFormatting>
  <conditionalFormatting sqref="E35">
    <cfRule type="containsText" dxfId="195" priority="34" operator="containsText" text="X">
      <formula>NOT(ISERROR(SEARCH("X",E35)))</formula>
    </cfRule>
  </conditionalFormatting>
  <conditionalFormatting sqref="E37">
    <cfRule type="containsText" dxfId="194" priority="27" operator="containsText" text="X">
      <formula>NOT(ISERROR(SEARCH("X",E37)))</formula>
    </cfRule>
  </conditionalFormatting>
  <conditionalFormatting sqref="E39">
    <cfRule type="containsText" dxfId="193" priority="20" operator="containsText" text="X">
      <formula>NOT(ISERROR(SEARCH("X",E39)))</formula>
    </cfRule>
  </conditionalFormatting>
  <conditionalFormatting sqref="E41">
    <cfRule type="containsText" dxfId="192" priority="13" operator="containsText" text="X">
      <formula>NOT(ISERROR(SEARCH("X",E41)))</formula>
    </cfRule>
  </conditionalFormatting>
  <conditionalFormatting sqref="E43">
    <cfRule type="containsText" dxfId="191" priority="6" operator="containsText" text="X">
      <formula>NOT(ISERROR(SEARCH("X",E43)))</formula>
    </cfRule>
  </conditionalFormatting>
  <conditionalFormatting sqref="F7">
    <cfRule type="top10" dxfId="190" priority="378" rank="10"/>
    <cfRule type="containsText" dxfId="189" priority="372" operator="containsText" text="X">
      <formula>NOT(ISERROR(SEARCH("X",F7)))</formula>
    </cfRule>
  </conditionalFormatting>
  <conditionalFormatting sqref="F9">
    <cfRule type="top10" dxfId="188" priority="168" rank="10"/>
    <cfRule type="containsText" dxfId="187" priority="162" operator="containsText" text="X">
      <formula>NOT(ISERROR(SEARCH("X",F9)))</formula>
    </cfRule>
  </conditionalFormatting>
  <conditionalFormatting sqref="F11">
    <cfRule type="containsText" dxfId="186" priority="155" operator="containsText" text="X">
      <formula>NOT(ISERROR(SEARCH("X",F11)))</formula>
    </cfRule>
    <cfRule type="top10" dxfId="185" priority="161" rank="10"/>
  </conditionalFormatting>
  <conditionalFormatting sqref="F13">
    <cfRule type="containsText" dxfId="184" priority="148" operator="containsText" text="X">
      <formula>NOT(ISERROR(SEARCH("X",F13)))</formula>
    </cfRule>
    <cfRule type="top10" dxfId="183" priority="154" rank="10"/>
  </conditionalFormatting>
  <conditionalFormatting sqref="F15">
    <cfRule type="containsText" dxfId="182" priority="141" operator="containsText" text="X">
      <formula>NOT(ISERROR(SEARCH("X",F15)))</formula>
    </cfRule>
    <cfRule type="top10" dxfId="181" priority="147" rank="10"/>
  </conditionalFormatting>
  <conditionalFormatting sqref="F17">
    <cfRule type="containsText" dxfId="180" priority="50" operator="containsText" text="X">
      <formula>NOT(ISERROR(SEARCH("X",F17)))</formula>
    </cfRule>
    <cfRule type="top10" dxfId="179" priority="56" rank="10"/>
  </conditionalFormatting>
  <conditionalFormatting sqref="F22">
    <cfRule type="containsText" dxfId="178" priority="134" operator="containsText" text="X">
      <formula>NOT(ISERROR(SEARCH("X",F22)))</formula>
    </cfRule>
    <cfRule type="top10" dxfId="177" priority="140" rank="10"/>
  </conditionalFormatting>
  <conditionalFormatting sqref="F24">
    <cfRule type="top10" dxfId="176" priority="70" rank="10"/>
    <cfRule type="containsText" dxfId="175" priority="64" operator="containsText" text="X">
      <formula>NOT(ISERROR(SEARCH("X",F24)))</formula>
    </cfRule>
  </conditionalFormatting>
  <conditionalFormatting sqref="F26">
    <cfRule type="containsText" dxfId="174" priority="57" operator="containsText" text="X">
      <formula>NOT(ISERROR(SEARCH("X",F26)))</formula>
    </cfRule>
    <cfRule type="top10" dxfId="173" priority="63" rank="10"/>
  </conditionalFormatting>
  <conditionalFormatting sqref="F31">
    <cfRule type="top10" dxfId="172" priority="49" rank="10"/>
    <cfRule type="containsText" dxfId="171" priority="43" operator="containsText" text="X">
      <formula>NOT(ISERROR(SEARCH("X",F31)))</formula>
    </cfRule>
  </conditionalFormatting>
  <conditionalFormatting sqref="F33">
    <cfRule type="containsText" dxfId="170" priority="36" operator="containsText" text="X">
      <formula>NOT(ISERROR(SEARCH("X",F33)))</formula>
    </cfRule>
    <cfRule type="top10" dxfId="169" priority="42" rank="10"/>
  </conditionalFormatting>
  <conditionalFormatting sqref="F35">
    <cfRule type="top10" dxfId="168" priority="35" rank="10"/>
    <cfRule type="containsText" dxfId="167" priority="29" operator="containsText" text="X">
      <formula>NOT(ISERROR(SEARCH("X",F35)))</formula>
    </cfRule>
  </conditionalFormatting>
  <conditionalFormatting sqref="F37">
    <cfRule type="top10" dxfId="166" priority="28" rank="10"/>
    <cfRule type="containsText" dxfId="165" priority="22" operator="containsText" text="X">
      <formula>NOT(ISERROR(SEARCH("X",F37)))</formula>
    </cfRule>
  </conditionalFormatting>
  <conditionalFormatting sqref="F39">
    <cfRule type="top10" dxfId="164" priority="21" rank="10"/>
    <cfRule type="containsText" dxfId="163" priority="15" operator="containsText" text="X">
      <formula>NOT(ISERROR(SEARCH("X",F39)))</formula>
    </cfRule>
  </conditionalFormatting>
  <conditionalFormatting sqref="F41">
    <cfRule type="top10" dxfId="162" priority="14" rank="10"/>
    <cfRule type="containsText" dxfId="161" priority="8" operator="containsText" text="X">
      <formula>NOT(ISERROR(SEARCH("X",F41)))</formula>
    </cfRule>
  </conditionalFormatting>
  <conditionalFormatting sqref="F43">
    <cfRule type="top10" dxfId="160" priority="7" rank="10"/>
    <cfRule type="containsText" dxfId="159" priority="1" operator="containsText" text="X">
      <formula>NOT(ISERROR(SEARCH("X",F43)))</formula>
    </cfRule>
  </conditionalFormatting>
  <conditionalFormatting sqref="G7">
    <cfRule type="cellIs" dxfId="158" priority="373" operator="equal">
      <formula>"X"</formula>
    </cfRule>
  </conditionalFormatting>
  <conditionalFormatting sqref="G9">
    <cfRule type="cellIs" dxfId="157" priority="163" operator="equal">
      <formula>"X"</formula>
    </cfRule>
  </conditionalFormatting>
  <conditionalFormatting sqref="G11">
    <cfRule type="cellIs" dxfId="156" priority="156" operator="equal">
      <formula>"X"</formula>
    </cfRule>
  </conditionalFormatting>
  <conditionalFormatting sqref="G13">
    <cfRule type="cellIs" dxfId="155" priority="149" operator="equal">
      <formula>"X"</formula>
    </cfRule>
  </conditionalFormatting>
  <conditionalFormatting sqref="G15">
    <cfRule type="cellIs" dxfId="154" priority="142" operator="equal">
      <formula>"X"</formula>
    </cfRule>
  </conditionalFormatting>
  <conditionalFormatting sqref="G17">
    <cfRule type="cellIs" dxfId="153" priority="51" operator="equal">
      <formula>"X"</formula>
    </cfRule>
  </conditionalFormatting>
  <conditionalFormatting sqref="G22">
    <cfRule type="cellIs" dxfId="152" priority="135" operator="equal">
      <formula>"X"</formula>
    </cfRule>
  </conditionalFormatting>
  <conditionalFormatting sqref="G24">
    <cfRule type="cellIs" dxfId="151" priority="65" operator="equal">
      <formula>"X"</formula>
    </cfRule>
  </conditionalFormatting>
  <conditionalFormatting sqref="G26">
    <cfRule type="cellIs" dxfId="150" priority="58" operator="equal">
      <formula>"X"</formula>
    </cfRule>
  </conditionalFormatting>
  <conditionalFormatting sqref="G31">
    <cfRule type="cellIs" dxfId="149" priority="44" operator="equal">
      <formula>"X"</formula>
    </cfRule>
  </conditionalFormatting>
  <conditionalFormatting sqref="G33">
    <cfRule type="cellIs" dxfId="148" priority="37" operator="equal">
      <formula>"X"</formula>
    </cfRule>
  </conditionalFormatting>
  <conditionalFormatting sqref="G35">
    <cfRule type="cellIs" dxfId="147" priority="30" operator="equal">
      <formula>"X"</formula>
    </cfRule>
  </conditionalFormatting>
  <conditionalFormatting sqref="G37">
    <cfRule type="cellIs" dxfId="146" priority="23" operator="equal">
      <formula>"X"</formula>
    </cfRule>
  </conditionalFormatting>
  <conditionalFormatting sqref="G39">
    <cfRule type="cellIs" dxfId="145" priority="16" operator="equal">
      <formula>"X"</formula>
    </cfRule>
  </conditionalFormatting>
  <conditionalFormatting sqref="G41">
    <cfRule type="cellIs" dxfId="144" priority="9" operator="equal">
      <formula>"X"</formula>
    </cfRule>
  </conditionalFormatting>
  <conditionalFormatting sqref="G43">
    <cfRule type="cellIs" dxfId="143" priority="2" operator="equal">
      <formula>"X"</formula>
    </cfRule>
  </conditionalFormatting>
  <conditionalFormatting sqref="H7">
    <cfRule type="cellIs" dxfId="142" priority="374" stopIfTrue="1" operator="equal">
      <formula>"X"</formula>
    </cfRule>
  </conditionalFormatting>
  <conditionalFormatting sqref="H9">
    <cfRule type="cellIs" dxfId="141" priority="164" stopIfTrue="1" operator="equal">
      <formula>"X"</formula>
    </cfRule>
  </conditionalFormatting>
  <conditionalFormatting sqref="H11">
    <cfRule type="cellIs" dxfId="140" priority="157" stopIfTrue="1" operator="equal">
      <formula>"X"</formula>
    </cfRule>
  </conditionalFormatting>
  <conditionalFormatting sqref="H13">
    <cfRule type="cellIs" dxfId="139" priority="150" stopIfTrue="1" operator="equal">
      <formula>"X"</formula>
    </cfRule>
  </conditionalFormatting>
  <conditionalFormatting sqref="H15">
    <cfRule type="cellIs" dxfId="138" priority="143" stopIfTrue="1" operator="equal">
      <formula>"X"</formula>
    </cfRule>
  </conditionalFormatting>
  <conditionalFormatting sqref="H17">
    <cfRule type="cellIs" dxfId="137" priority="52" stopIfTrue="1" operator="equal">
      <formula>"X"</formula>
    </cfRule>
  </conditionalFormatting>
  <conditionalFormatting sqref="H22">
    <cfRule type="cellIs" dxfId="136" priority="136" stopIfTrue="1" operator="equal">
      <formula>"X"</formula>
    </cfRule>
  </conditionalFormatting>
  <conditionalFormatting sqref="H24">
    <cfRule type="cellIs" dxfId="135" priority="66" stopIfTrue="1" operator="equal">
      <formula>"X"</formula>
    </cfRule>
  </conditionalFormatting>
  <conditionalFormatting sqref="H26">
    <cfRule type="cellIs" dxfId="134" priority="59" stopIfTrue="1" operator="equal">
      <formula>"X"</formula>
    </cfRule>
  </conditionalFormatting>
  <conditionalFormatting sqref="H31">
    <cfRule type="cellIs" dxfId="133" priority="45" stopIfTrue="1" operator="equal">
      <formula>"X"</formula>
    </cfRule>
  </conditionalFormatting>
  <conditionalFormatting sqref="H33">
    <cfRule type="cellIs" dxfId="132" priority="38" stopIfTrue="1" operator="equal">
      <formula>"X"</formula>
    </cfRule>
  </conditionalFormatting>
  <conditionalFormatting sqref="H35">
    <cfRule type="cellIs" dxfId="131" priority="31" stopIfTrue="1" operator="equal">
      <formula>"X"</formula>
    </cfRule>
  </conditionalFormatting>
  <conditionalFormatting sqref="H37">
    <cfRule type="cellIs" dxfId="130" priority="24" stopIfTrue="1" operator="equal">
      <formula>"X"</formula>
    </cfRule>
  </conditionalFormatting>
  <conditionalFormatting sqref="H39">
    <cfRule type="cellIs" dxfId="129" priority="17" stopIfTrue="1" operator="equal">
      <formula>"X"</formula>
    </cfRule>
  </conditionalFormatting>
  <conditionalFormatting sqref="H41">
    <cfRule type="cellIs" dxfId="128" priority="10" stopIfTrue="1" operator="equal">
      <formula>"X"</formula>
    </cfRule>
  </conditionalFormatting>
  <conditionalFormatting sqref="H43">
    <cfRule type="cellIs" dxfId="127" priority="3" stopIfTrue="1" operator="equal">
      <formula>"X"</formula>
    </cfRule>
  </conditionalFormatting>
  <conditionalFormatting sqref="I7">
    <cfRule type="containsText" dxfId="126" priority="375" operator="containsText" text="X">
      <formula>NOT(ISERROR(SEARCH("X",I7)))</formula>
    </cfRule>
  </conditionalFormatting>
  <conditionalFormatting sqref="I9">
    <cfRule type="containsText" dxfId="125" priority="165" operator="containsText" text="X">
      <formula>NOT(ISERROR(SEARCH("X",I9)))</formula>
    </cfRule>
  </conditionalFormatting>
  <conditionalFormatting sqref="I11">
    <cfRule type="containsText" dxfId="124" priority="158" operator="containsText" text="X">
      <formula>NOT(ISERROR(SEARCH("X",I11)))</formula>
    </cfRule>
  </conditionalFormatting>
  <conditionalFormatting sqref="I13">
    <cfRule type="containsText" dxfId="123" priority="151" operator="containsText" text="X">
      <formula>NOT(ISERROR(SEARCH("X",I13)))</formula>
    </cfRule>
  </conditionalFormatting>
  <conditionalFormatting sqref="I15">
    <cfRule type="containsText" dxfId="122" priority="144" operator="containsText" text="X">
      <formula>NOT(ISERROR(SEARCH("X",I15)))</formula>
    </cfRule>
  </conditionalFormatting>
  <conditionalFormatting sqref="I17">
    <cfRule type="containsText" dxfId="121" priority="53" operator="containsText" text="X">
      <formula>NOT(ISERROR(SEARCH("X",I17)))</formula>
    </cfRule>
  </conditionalFormatting>
  <conditionalFormatting sqref="I22">
    <cfRule type="containsText" dxfId="120" priority="137" operator="containsText" text="X">
      <formula>NOT(ISERROR(SEARCH("X",I22)))</formula>
    </cfRule>
  </conditionalFormatting>
  <conditionalFormatting sqref="I24">
    <cfRule type="containsText" dxfId="119" priority="67" operator="containsText" text="X">
      <formula>NOT(ISERROR(SEARCH("X",I24)))</formula>
    </cfRule>
  </conditionalFormatting>
  <conditionalFormatting sqref="I26">
    <cfRule type="containsText" dxfId="118" priority="60" operator="containsText" text="X">
      <formula>NOT(ISERROR(SEARCH("X",I26)))</formula>
    </cfRule>
  </conditionalFormatting>
  <conditionalFormatting sqref="I31">
    <cfRule type="containsText" dxfId="117" priority="46" operator="containsText" text="X">
      <formula>NOT(ISERROR(SEARCH("X",I31)))</formula>
    </cfRule>
  </conditionalFormatting>
  <conditionalFormatting sqref="I33">
    <cfRule type="containsText" dxfId="116" priority="39" operator="containsText" text="X">
      <formula>NOT(ISERROR(SEARCH("X",I33)))</formula>
    </cfRule>
  </conditionalFormatting>
  <conditionalFormatting sqref="I35">
    <cfRule type="containsText" dxfId="115" priority="32" operator="containsText" text="X">
      <formula>NOT(ISERROR(SEARCH("X",I35)))</formula>
    </cfRule>
  </conditionalFormatting>
  <conditionalFormatting sqref="I37">
    <cfRule type="containsText" dxfId="114" priority="25" operator="containsText" text="X">
      <formula>NOT(ISERROR(SEARCH("X",I37)))</formula>
    </cfRule>
  </conditionalFormatting>
  <conditionalFormatting sqref="I39">
    <cfRule type="containsText" dxfId="113" priority="18" operator="containsText" text="X">
      <formula>NOT(ISERROR(SEARCH("X",I39)))</formula>
    </cfRule>
  </conditionalFormatting>
  <conditionalFormatting sqref="I41">
    <cfRule type="containsText" dxfId="112" priority="11" operator="containsText" text="X">
      <formula>NOT(ISERROR(SEARCH("X",I41)))</formula>
    </cfRule>
  </conditionalFormatting>
  <conditionalFormatting sqref="I43">
    <cfRule type="containsText" dxfId="111" priority="4" operator="containsText" text="X">
      <formula>NOT(ISERROR(SEARCH("X",I43)))</formula>
    </cfRule>
  </conditionalFormatting>
  <conditionalFormatting sqref="J7">
    <cfRule type="containsText" dxfId="110" priority="376" operator="containsText" text="X">
      <formula>NOT(ISERROR(SEARCH("X",J7)))</formula>
    </cfRule>
  </conditionalFormatting>
  <conditionalFormatting sqref="J9">
    <cfRule type="containsText" dxfId="109" priority="166" operator="containsText" text="X">
      <formula>NOT(ISERROR(SEARCH("X",J9)))</formula>
    </cfRule>
  </conditionalFormatting>
  <conditionalFormatting sqref="J11">
    <cfRule type="containsText" dxfId="108" priority="159" operator="containsText" text="X">
      <formula>NOT(ISERROR(SEARCH("X",J11)))</formula>
    </cfRule>
  </conditionalFormatting>
  <conditionalFormatting sqref="J13">
    <cfRule type="containsText" dxfId="107" priority="152" operator="containsText" text="X">
      <formula>NOT(ISERROR(SEARCH("X",J13)))</formula>
    </cfRule>
  </conditionalFormatting>
  <conditionalFormatting sqref="J15">
    <cfRule type="containsText" dxfId="106" priority="145" operator="containsText" text="X">
      <formula>NOT(ISERROR(SEARCH("X",J15)))</formula>
    </cfRule>
  </conditionalFormatting>
  <conditionalFormatting sqref="J17">
    <cfRule type="containsText" dxfId="105" priority="54" operator="containsText" text="X">
      <formula>NOT(ISERROR(SEARCH("X",J17)))</formula>
    </cfRule>
  </conditionalFormatting>
  <conditionalFormatting sqref="J22">
    <cfRule type="containsText" dxfId="104" priority="138" operator="containsText" text="X">
      <formula>NOT(ISERROR(SEARCH("X",J22)))</formula>
    </cfRule>
  </conditionalFormatting>
  <conditionalFormatting sqref="J24">
    <cfRule type="containsText" dxfId="103" priority="68" operator="containsText" text="X">
      <formula>NOT(ISERROR(SEARCH("X",J24)))</formula>
    </cfRule>
  </conditionalFormatting>
  <conditionalFormatting sqref="J26">
    <cfRule type="containsText" dxfId="102" priority="61" operator="containsText" text="X">
      <formula>NOT(ISERROR(SEARCH("X",J26)))</formula>
    </cfRule>
  </conditionalFormatting>
  <conditionalFormatting sqref="J31">
    <cfRule type="containsText" dxfId="101" priority="47" operator="containsText" text="X">
      <formula>NOT(ISERROR(SEARCH("X",J31)))</formula>
    </cfRule>
  </conditionalFormatting>
  <conditionalFormatting sqref="J33">
    <cfRule type="containsText" dxfId="100" priority="40" operator="containsText" text="X">
      <formula>NOT(ISERROR(SEARCH("X",J33)))</formula>
    </cfRule>
  </conditionalFormatting>
  <conditionalFormatting sqref="J35">
    <cfRule type="containsText" dxfId="99" priority="33" operator="containsText" text="X">
      <formula>NOT(ISERROR(SEARCH("X",J35)))</formula>
    </cfRule>
  </conditionalFormatting>
  <conditionalFormatting sqref="J37">
    <cfRule type="containsText" dxfId="98" priority="26" operator="containsText" text="X">
      <formula>NOT(ISERROR(SEARCH("X",J37)))</formula>
    </cfRule>
  </conditionalFormatting>
  <conditionalFormatting sqref="J39">
    <cfRule type="containsText" dxfId="97" priority="19" operator="containsText" text="X">
      <formula>NOT(ISERROR(SEARCH("X",J39)))</formula>
    </cfRule>
  </conditionalFormatting>
  <conditionalFormatting sqref="J41">
    <cfRule type="containsText" dxfId="96" priority="12" operator="containsText" text="X">
      <formula>NOT(ISERROR(SEARCH("X",J41)))</formula>
    </cfRule>
  </conditionalFormatting>
  <conditionalFormatting sqref="J43">
    <cfRule type="containsText" dxfId="95" priority="5" operator="containsText" text="X">
      <formula>NOT(ISERROR(SEARCH("X",J43)))</formula>
    </cfRule>
  </conditionalFormatting>
  <pageMargins left="0.78740157480314965" right="0.70866141732283472" top="0.74803149606299213" bottom="0.74803149606299213" header="0.31496062992125984" footer="0.31496062992125984"/>
  <pageSetup paperSize="9" scale="50"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2:AU156"/>
  <sheetViews>
    <sheetView showGridLines="0" topLeftCell="A9" zoomScale="130" zoomScaleNormal="130" workbookViewId="0">
      <selection activeCell="D146" sqref="D146"/>
    </sheetView>
  </sheetViews>
  <sheetFormatPr baseColWidth="10" defaultColWidth="0" defaultRowHeight="13" zeroHeight="1" outlineLevelRow="1" outlineLevelCol="1"/>
  <cols>
    <col min="1" max="1" width="2.140625" style="338" customWidth="1"/>
    <col min="2" max="2" width="3.7109375" style="338" customWidth="1"/>
    <col min="3" max="3" width="3.7109375" style="339" customWidth="1"/>
    <col min="4" max="4" width="35.7109375" style="340" customWidth="1"/>
    <col min="5" max="6" width="3.7109375" style="341" customWidth="1" outlineLevel="1"/>
    <col min="7" max="7" width="3.42578125" style="341" customWidth="1" outlineLevel="1"/>
    <col min="8" max="8" width="4.7109375" style="341" customWidth="1"/>
    <col min="9" max="11" width="4.7109375" style="339" customWidth="1"/>
    <col min="12" max="13" width="4.7109375" style="338" customWidth="1"/>
    <col min="14" max="14" width="7.7109375" style="339" customWidth="1"/>
    <col min="15" max="15" width="3.7109375" style="338" customWidth="1"/>
    <col min="16" max="16" width="29.5703125" style="338" customWidth="1"/>
    <col min="17" max="17" width="3.7109375" style="338" customWidth="1" outlineLevel="1"/>
    <col min="18" max="18" width="3.7109375" style="339" customWidth="1" outlineLevel="1"/>
    <col min="19" max="19" width="3.7109375" style="338" customWidth="1" outlineLevel="1"/>
    <col min="20" max="25" width="4.7109375" style="338" customWidth="1"/>
    <col min="26" max="26" width="2.140625" style="338" customWidth="1"/>
    <col min="27" max="29" width="2.140625" style="338" hidden="1" customWidth="1"/>
    <col min="30" max="30" width="8.7109375" style="338" hidden="1" customWidth="1"/>
    <col min="31" max="37" width="2.140625" style="338" hidden="1" customWidth="1"/>
    <col min="38" max="38" width="6.28515625" style="338" hidden="1" customWidth="1"/>
    <col min="39" max="16384" width="2.140625" style="338" hidden="1"/>
  </cols>
  <sheetData>
    <row r="2" spans="1:47" hidden="1">
      <c r="L2" s="338" t="s">
        <v>100</v>
      </c>
      <c r="M2" s="338" t="s">
        <v>105</v>
      </c>
      <c r="N2" s="338"/>
    </row>
    <row r="3" spans="1:47" hidden="1">
      <c r="L3" s="338" t="s">
        <v>99</v>
      </c>
      <c r="M3" s="338" t="s">
        <v>99</v>
      </c>
      <c r="N3" s="342" t="s">
        <v>102</v>
      </c>
    </row>
    <row r="4" spans="1:47" hidden="1">
      <c r="L4" s="338" t="s">
        <v>99</v>
      </c>
      <c r="M4" s="338" t="s">
        <v>101</v>
      </c>
      <c r="N4" s="342" t="str">
        <f>" "&amp;N3&amp;" "</f>
        <v xml:space="preserve"> X </v>
      </c>
    </row>
    <row r="5" spans="1:47" hidden="1">
      <c r="L5" s="338" t="s">
        <v>101</v>
      </c>
      <c r="M5" s="338" t="s">
        <v>99</v>
      </c>
      <c r="N5" s="342" t="s">
        <v>98</v>
      </c>
    </row>
    <row r="6" spans="1:47" hidden="1">
      <c r="L6" s="338" t="s">
        <v>101</v>
      </c>
      <c r="M6" s="338" t="s">
        <v>101</v>
      </c>
      <c r="N6" s="342" t="s">
        <v>106</v>
      </c>
    </row>
    <row r="7" spans="1:47"/>
    <row r="8" spans="1:47" ht="33" customHeight="1">
      <c r="A8" s="375" t="s">
        <v>228</v>
      </c>
      <c r="B8" s="310"/>
      <c r="C8" s="311"/>
      <c r="D8" s="311"/>
      <c r="E8" s="311"/>
      <c r="F8" s="311"/>
      <c r="G8" s="311"/>
      <c r="H8" s="311"/>
      <c r="I8" s="311"/>
      <c r="J8" s="311"/>
      <c r="K8" s="311"/>
      <c r="L8" s="312"/>
      <c r="M8" s="347"/>
      <c r="N8" s="346"/>
      <c r="O8" s="347"/>
      <c r="P8" s="347"/>
      <c r="Q8" s="347"/>
      <c r="R8" s="346"/>
      <c r="S8" s="347"/>
      <c r="T8" s="347"/>
      <c r="U8" s="347"/>
      <c r="V8" s="347"/>
      <c r="W8" s="347"/>
      <c r="X8" s="347"/>
      <c r="Y8" s="347"/>
    </row>
    <row r="9" spans="1:47" ht="145" customHeight="1">
      <c r="C9" s="418" t="s">
        <v>256</v>
      </c>
      <c r="D9" s="418"/>
      <c r="E9" s="418"/>
      <c r="F9" s="418"/>
      <c r="G9" s="418"/>
      <c r="H9" s="418"/>
      <c r="I9" s="418"/>
      <c r="J9" s="418"/>
      <c r="K9" s="418"/>
      <c r="L9" s="418"/>
      <c r="M9" s="418"/>
      <c r="N9" s="418"/>
      <c r="O9" s="418"/>
      <c r="P9" s="418"/>
      <c r="Q9" s="418"/>
    </row>
    <row r="10" spans="1:47"/>
    <row r="11" spans="1:47"/>
    <row r="12" spans="1:47" ht="23" customHeight="1">
      <c r="B12" s="343"/>
      <c r="C12" s="343"/>
      <c r="D12" s="344" t="s">
        <v>124</v>
      </c>
      <c r="E12" s="345"/>
      <c r="F12" s="345"/>
      <c r="G12" s="345"/>
      <c r="H12" s="344" t="s">
        <v>218</v>
      </c>
      <c r="I12" s="344"/>
      <c r="J12" s="344"/>
      <c r="K12" s="344"/>
      <c r="L12" s="344"/>
      <c r="M12" s="344"/>
      <c r="N12" s="344"/>
      <c r="O12" s="345"/>
      <c r="P12" s="348"/>
      <c r="Q12" s="347"/>
      <c r="R12" s="346"/>
      <c r="S12" s="347"/>
      <c r="T12" s="347"/>
      <c r="U12" s="347"/>
      <c r="V12" s="347"/>
      <c r="W12" s="347"/>
      <c r="X12" s="347"/>
      <c r="Y12" s="347"/>
      <c r="AL12" s="347"/>
    </row>
    <row r="13" spans="1:47" s="352" customFormat="1" ht="17" customHeight="1">
      <c r="B13" s="349">
        <f>'achtergrond - matchmaking'!D197</f>
        <v>1</v>
      </c>
      <c r="C13" s="350">
        <f>VLOOKUP(matchmaking!B13,'achtergrond - matchmaking'!$D$197:$H$215,5,FALSE)</f>
        <v>0</v>
      </c>
      <c r="D13" s="351" t="str">
        <f>'achtergrond - matchmaking'!F197</f>
        <v>BEGRAAFPLAATS</v>
      </c>
      <c r="E13" s="349"/>
      <c r="F13" s="349"/>
      <c r="G13" s="349"/>
      <c r="H13" s="351" t="str">
        <f>'achtergrond - matchmaking'!G197</f>
        <v>columbarium, begraafplaats van urnen, begroetingsruimte bij kerkhof,…</v>
      </c>
      <c r="I13" s="349"/>
      <c r="J13" s="349"/>
      <c r="K13" s="349"/>
      <c r="N13" s="349"/>
      <c r="R13" s="349"/>
      <c r="AL13" s="353">
        <f>'achtergrond - matchmaking'!H197/10</f>
        <v>0</v>
      </c>
    </row>
    <row r="14" spans="1:47" s="352" customFormat="1" ht="17" customHeight="1">
      <c r="B14" s="349">
        <f>'achtergrond - matchmaking'!D198</f>
        <v>2</v>
      </c>
      <c r="C14" s="350">
        <f>VLOOKUP(matchmaking!B14,'achtergrond - matchmaking'!$D$197:$H$215,5,FALSE)</f>
        <v>0</v>
      </c>
      <c r="D14" s="351" t="str">
        <f>'achtergrond - matchmaking'!F198</f>
        <v>COMMERCIEEL GEBRUIK (S)</v>
      </c>
      <c r="E14" s="349"/>
      <c r="F14" s="349"/>
      <c r="G14" s="349"/>
      <c r="H14" s="351" t="str">
        <f>'achtergrond - matchmaking'!G198</f>
        <v>kleine handelszaak</v>
      </c>
      <c r="I14" s="349"/>
      <c r="J14" s="349"/>
      <c r="K14" s="349"/>
      <c r="N14" s="349"/>
      <c r="R14" s="349"/>
      <c r="AL14" s="353">
        <f>'achtergrond - matchmaking'!H198/10</f>
        <v>0</v>
      </c>
    </row>
    <row r="15" spans="1:47" s="352" customFormat="1" ht="17" customHeight="1">
      <c r="B15" s="349">
        <f>'achtergrond - matchmaking'!D199</f>
        <v>3</v>
      </c>
      <c r="C15" s="350">
        <f>VLOOKUP(matchmaking!B15,'achtergrond - matchmaking'!$D$197:$H$215,5,FALSE)</f>
        <v>0</v>
      </c>
      <c r="D15" s="351" t="str">
        <f>'achtergrond - matchmaking'!F199</f>
        <v>COMMERCIEEL GEBRUIK (L)</v>
      </c>
      <c r="E15" s="349"/>
      <c r="F15" s="349"/>
      <c r="G15" s="349"/>
      <c r="H15" s="351" t="str">
        <f>'achtergrond - matchmaking'!G199</f>
        <v>grote handelszaak (supermarkt, meubelzaak, kringloopwinkel,…)</v>
      </c>
      <c r="I15" s="349"/>
      <c r="J15" s="349"/>
      <c r="K15" s="349"/>
      <c r="N15" s="349"/>
      <c r="R15" s="349"/>
      <c r="AL15" s="353">
        <f>'achtergrond - matchmaking'!H199/10</f>
        <v>0</v>
      </c>
      <c r="AU15" s="351"/>
    </row>
    <row r="16" spans="1:47" s="352" customFormat="1" ht="17" customHeight="1">
      <c r="B16" s="349">
        <f>'achtergrond - matchmaking'!D200</f>
        <v>4</v>
      </c>
      <c r="C16" s="350">
        <f>VLOOKUP(matchmaking!B16,'achtergrond - matchmaking'!$D$197:$H$215,5,FALSE)</f>
        <v>0</v>
      </c>
      <c r="D16" s="351" t="str">
        <f>'achtergrond - matchmaking'!F200</f>
        <v>GEMEENSCHAPSGEBRUIK / CULTUUR (S)</v>
      </c>
      <c r="E16" s="349"/>
      <c r="F16" s="349"/>
      <c r="G16" s="349"/>
      <c r="H16" s="351" t="str">
        <f>'achtergrond - matchmaking'!G200</f>
        <v>polyvalente ruimte voor kleine tentoonstellingen, voordrachten, concerten,…</v>
      </c>
      <c r="I16" s="349"/>
      <c r="J16" s="349"/>
      <c r="K16" s="349"/>
      <c r="N16" s="349"/>
      <c r="R16" s="349"/>
      <c r="AL16" s="353">
        <f>'achtergrond - matchmaking'!H200/10</f>
        <v>0</v>
      </c>
    </row>
    <row r="17" spans="2:38" s="352" customFormat="1" ht="17" customHeight="1">
      <c r="B17" s="349">
        <f>'achtergrond - matchmaking'!D201</f>
        <v>5</v>
      </c>
      <c r="C17" s="350">
        <f>VLOOKUP(matchmaking!B17,'achtergrond - matchmaking'!$D$197:$H$215,5,FALSE)</f>
        <v>0</v>
      </c>
      <c r="D17" s="351" t="str">
        <f>'achtergrond - matchmaking'!F201</f>
        <v>GEMEENSCHAPSGEBRUIK / CULTUUR (L)</v>
      </c>
      <c r="E17" s="349"/>
      <c r="F17" s="349"/>
      <c r="G17" s="349"/>
      <c r="H17" s="351" t="str">
        <f>'achtergrond - matchmaking'!G201</f>
        <v>tentoonstellingsruimte/museum/concertzaal met kantoorruimte, archief, loges, stockageruimte,…</v>
      </c>
      <c r="I17" s="349"/>
      <c r="J17" s="349"/>
      <c r="K17" s="349"/>
      <c r="N17" s="349"/>
      <c r="R17" s="349"/>
      <c r="AL17" s="353">
        <f>'achtergrond - matchmaking'!H201/10</f>
        <v>0</v>
      </c>
    </row>
    <row r="18" spans="2:38" s="352" customFormat="1" ht="17" customHeight="1">
      <c r="B18" s="349">
        <f>'achtergrond - matchmaking'!D202</f>
        <v>6</v>
      </c>
      <c r="C18" s="350">
        <f>VLOOKUP(matchmaking!B18,'achtergrond - matchmaking'!$D$197:$H$215,5,FALSE)</f>
        <v>0</v>
      </c>
      <c r="D18" s="351" t="str">
        <f>'achtergrond - matchmaking'!F202</f>
        <v>KANTOREN (S)</v>
      </c>
      <c r="E18" s="349"/>
      <c r="F18" s="349"/>
      <c r="G18" s="349"/>
      <c r="H18" s="351" t="str">
        <f>'achtergrond - matchmaking'!G202</f>
        <v>beperkte kantoorruimte, praktijkruimte, atelierruimte…</v>
      </c>
      <c r="I18" s="349"/>
      <c r="J18" s="349"/>
      <c r="K18" s="349"/>
      <c r="N18" s="349"/>
      <c r="R18" s="349"/>
      <c r="AL18" s="353">
        <f>'achtergrond - matchmaking'!H202/10</f>
        <v>0</v>
      </c>
    </row>
    <row r="19" spans="2:38" s="352" customFormat="1" ht="17" customHeight="1">
      <c r="B19" s="349">
        <f>'achtergrond - matchmaking'!D203</f>
        <v>7</v>
      </c>
      <c r="C19" s="350">
        <f>VLOOKUP(matchmaking!B19,'achtergrond - matchmaking'!$D$197:$H$215,5,FALSE)</f>
        <v>0</v>
      </c>
      <c r="D19" s="351" t="str">
        <f>'achtergrond - matchmaking'!F203</f>
        <v>KANTOREN (L)</v>
      </c>
      <c r="E19" s="349"/>
      <c r="F19" s="349"/>
      <c r="G19" s="349"/>
      <c r="H19" s="351" t="str">
        <f>'achtergrond - matchmaking'!G203</f>
        <v>meerdere kantoren, administratief centrum, bedrijf,…</v>
      </c>
      <c r="I19" s="349"/>
      <c r="J19" s="349"/>
      <c r="K19" s="349"/>
      <c r="N19" s="349"/>
      <c r="R19" s="349"/>
      <c r="AL19" s="353">
        <f>'achtergrond - matchmaking'!H203/10</f>
        <v>0</v>
      </c>
    </row>
    <row r="20" spans="2:38" s="352" customFormat="1" ht="17" customHeight="1">
      <c r="B20" s="349">
        <f>'achtergrond - matchmaking'!D204</f>
        <v>8</v>
      </c>
      <c r="C20" s="350">
        <f>VLOOKUP(matchmaking!B20,'achtergrond - matchmaking'!$D$197:$H$215,5,FALSE)</f>
        <v>0</v>
      </c>
      <c r="D20" s="351" t="str">
        <f>'achtergrond - matchmaking'!F204</f>
        <v>ONDERWIJS (S)</v>
      </c>
      <c r="E20" s="349"/>
      <c r="F20" s="349"/>
      <c r="G20" s="349"/>
      <c r="H20" s="351" t="str">
        <f>'achtergrond - matchmaking'!G204</f>
        <v>workshopruimte, beperkt aantal klaslokalen, …</v>
      </c>
      <c r="I20" s="349"/>
      <c r="J20" s="349"/>
      <c r="K20" s="349"/>
      <c r="N20" s="349"/>
      <c r="R20" s="349"/>
      <c r="AL20" s="353">
        <f>'achtergrond - matchmaking'!H204/10</f>
        <v>0</v>
      </c>
    </row>
    <row r="21" spans="2:38" s="352" customFormat="1" ht="17" customHeight="1">
      <c r="B21" s="349">
        <f>'achtergrond - matchmaking'!D205</f>
        <v>9</v>
      </c>
      <c r="C21" s="350">
        <f>VLOOKUP(matchmaking!B21,'achtergrond - matchmaking'!$D$197:$H$215,5,FALSE)</f>
        <v>0</v>
      </c>
      <c r="D21" s="351" t="str">
        <f>'achtergrond - matchmaking'!F205</f>
        <v>ONDERWIJS (M)</v>
      </c>
      <c r="E21" s="349"/>
      <c r="F21" s="349"/>
      <c r="G21" s="349"/>
      <c r="H21" s="351" t="str">
        <f>'achtergrond - matchmaking'!G205</f>
        <v>refter, studiezaal, overdekte speelplaats, bewegingsruimte,…</v>
      </c>
      <c r="I21" s="349"/>
      <c r="J21" s="349"/>
      <c r="K21" s="349"/>
      <c r="N21" s="349"/>
      <c r="R21" s="349"/>
      <c r="AL21" s="353">
        <f>'achtergrond - matchmaking'!H205/10</f>
        <v>0</v>
      </c>
    </row>
    <row r="22" spans="2:38" s="352" customFormat="1" ht="17" customHeight="1">
      <c r="B22" s="349">
        <f>'achtergrond - matchmaking'!D206</f>
        <v>10</v>
      </c>
      <c r="C22" s="350">
        <f>VLOOKUP(matchmaking!B22,'achtergrond - matchmaking'!$D$197:$H$215,5,FALSE)</f>
        <v>0</v>
      </c>
      <c r="D22" s="351" t="str">
        <f>'achtergrond - matchmaking'!F206</f>
        <v>ONDERWIJS (L)</v>
      </c>
      <c r="E22" s="349"/>
      <c r="F22" s="349"/>
      <c r="G22" s="349"/>
      <c r="H22" s="351" t="str">
        <f>'achtergrond - matchmaking'!G206</f>
        <v>meerdere klaslokalen en polyvalente ruimten</v>
      </c>
      <c r="I22" s="349"/>
      <c r="J22" s="349"/>
      <c r="K22" s="349"/>
      <c r="N22" s="349"/>
      <c r="R22" s="349"/>
      <c r="AL22" s="353">
        <f>'achtergrond - matchmaking'!H206/10</f>
        <v>0</v>
      </c>
    </row>
    <row r="23" spans="2:38" s="352" customFormat="1" ht="17" customHeight="1">
      <c r="B23" s="349">
        <f>'achtergrond - matchmaking'!D207</f>
        <v>11</v>
      </c>
      <c r="C23" s="350">
        <f>VLOOKUP(matchmaking!B23,'achtergrond - matchmaking'!$D$197:$H$215,5,FALSE)</f>
        <v>0</v>
      </c>
      <c r="D23" s="351" t="str">
        <f>'achtergrond - matchmaking'!F207</f>
        <v>(OVERDEKTE) ONVERWARMDE RUIMTE</v>
      </c>
      <c r="E23" s="349"/>
      <c r="F23" s="349"/>
      <c r="G23" s="349"/>
      <c r="H23" s="351" t="str">
        <f>'achtergrond - matchmaking'!G207</f>
        <v>markthal, overdekte buitenruimte,…</v>
      </c>
      <c r="I23" s="349"/>
      <c r="J23" s="349"/>
      <c r="K23" s="349"/>
      <c r="N23" s="349"/>
      <c r="R23" s="349"/>
      <c r="AL23" s="353">
        <f>'achtergrond - matchmaking'!H207/10</f>
        <v>0</v>
      </c>
    </row>
    <row r="24" spans="2:38" s="352" customFormat="1" ht="17" customHeight="1">
      <c r="B24" s="349">
        <f>'achtergrond - matchmaking'!D208</f>
        <v>12</v>
      </c>
      <c r="C24" s="350">
        <f>VLOOKUP(matchmaking!B24,'achtergrond - matchmaking'!$D$197:$H$215,5,FALSE)</f>
        <v>0</v>
      </c>
      <c r="D24" s="351" t="str">
        <f>'achtergrond - matchmaking'!F208</f>
        <v>SPIRITUEEL GEBRUIK</v>
      </c>
      <c r="E24" s="349"/>
      <c r="F24" s="349"/>
      <c r="G24" s="349"/>
      <c r="H24" s="351" t="str">
        <f>'achtergrond - matchmaking'!G208</f>
        <v>liturgie, bezinningsruimte, stille ruimte, luwte plek,…</v>
      </c>
      <c r="I24" s="349"/>
      <c r="J24" s="349"/>
      <c r="K24" s="349"/>
      <c r="N24" s="349"/>
      <c r="R24" s="349"/>
      <c r="AL24" s="353">
        <f>'achtergrond - matchmaking'!H208/10</f>
        <v>0</v>
      </c>
    </row>
    <row r="25" spans="2:38" s="352" customFormat="1" ht="17" customHeight="1">
      <c r="B25" s="349">
        <f>'achtergrond - matchmaking'!D209</f>
        <v>13</v>
      </c>
      <c r="C25" s="350">
        <f>VLOOKUP(matchmaking!B25,'achtergrond - matchmaking'!$D$197:$H$215,5,FALSE)</f>
        <v>0</v>
      </c>
      <c r="D25" s="351" t="str">
        <f>'achtergrond - matchmaking'!F209</f>
        <v>SOCIAAL / DIENSTEN (S)</v>
      </c>
      <c r="E25" s="349"/>
      <c r="F25" s="349"/>
      <c r="G25" s="349"/>
      <c r="H25" s="351" t="str">
        <f>'achtergrond - matchmaking'!G209</f>
        <v>polyvanlente ruimte met beperkt sanitair, berging, kitchenette,…</v>
      </c>
      <c r="I25" s="349"/>
      <c r="J25" s="349"/>
      <c r="K25" s="349"/>
      <c r="N25" s="349"/>
      <c r="R25" s="349"/>
      <c r="AL25" s="353">
        <f>'achtergrond - matchmaking'!H209/10</f>
        <v>0</v>
      </c>
    </row>
    <row r="26" spans="2:38" s="352" customFormat="1" ht="17" customHeight="1">
      <c r="B26" s="349">
        <f>'achtergrond - matchmaking'!D210</f>
        <v>14</v>
      </c>
      <c r="C26" s="350">
        <f>VLOOKUP(matchmaking!B26,'achtergrond - matchmaking'!$D$197:$H$215,5,FALSE)</f>
        <v>0</v>
      </c>
      <c r="D26" s="351" t="str">
        <f>'achtergrond - matchmaking'!F210</f>
        <v xml:space="preserve">SOCIAAL / DIENSTEN (L) </v>
      </c>
      <c r="E26" s="349"/>
      <c r="F26" s="349"/>
      <c r="G26" s="349"/>
      <c r="H26" s="351" t="str">
        <f>'achtergrond - matchmaking'!G210</f>
        <v>polyvalente ruimte met vestaire, loges, backstage, foyer, keuken,…</v>
      </c>
      <c r="I26" s="349"/>
      <c r="J26" s="349"/>
      <c r="K26" s="349"/>
      <c r="N26" s="349"/>
      <c r="R26" s="349"/>
      <c r="AL26" s="353">
        <f>'achtergrond - matchmaking'!H210/10</f>
        <v>0</v>
      </c>
    </row>
    <row r="27" spans="2:38" s="352" customFormat="1" ht="17" customHeight="1">
      <c r="B27" s="349">
        <f>'achtergrond - matchmaking'!D211</f>
        <v>15</v>
      </c>
      <c r="C27" s="350">
        <f>VLOOKUP(matchmaking!B27,'achtergrond - matchmaking'!$D$197:$H$215,5,FALSE)</f>
        <v>0</v>
      </c>
      <c r="D27" s="351" t="str">
        <f>'achtergrond - matchmaking'!F211</f>
        <v>SPORT (S)</v>
      </c>
      <c r="E27" s="349"/>
      <c r="F27" s="349"/>
      <c r="G27" s="349"/>
      <c r="H27" s="351" t="str">
        <f>'achtergrond - matchmaking'!G211</f>
        <v>sportruimte voor kleine sporten zoals tafeltennis, fitness, …</v>
      </c>
      <c r="I27" s="349"/>
      <c r="J27" s="349"/>
      <c r="K27" s="349"/>
      <c r="N27" s="349"/>
      <c r="R27" s="349"/>
      <c r="AL27" s="353">
        <f>'achtergrond - matchmaking'!H211/10</f>
        <v>0</v>
      </c>
    </row>
    <row r="28" spans="2:38" s="352" customFormat="1" ht="17" customHeight="1">
      <c r="B28" s="349">
        <f>'achtergrond - matchmaking'!D212</f>
        <v>16</v>
      </c>
      <c r="C28" s="350">
        <f>VLOOKUP(matchmaking!B28,'achtergrond - matchmaking'!$D$197:$H$215,5,FALSE)</f>
        <v>0</v>
      </c>
      <c r="D28" s="351" t="str">
        <f>'achtergrond - matchmaking'!F212</f>
        <v>SPORT (M)</v>
      </c>
      <c r="E28" s="349"/>
      <c r="F28" s="349"/>
      <c r="G28" s="349"/>
      <c r="H28" s="351" t="str">
        <f>'achtergrond - matchmaking'!G212</f>
        <v>turnzaal, trampoline, circusschool, dans, …</v>
      </c>
      <c r="I28" s="349"/>
      <c r="J28" s="349"/>
      <c r="K28" s="349"/>
      <c r="N28" s="349"/>
      <c r="R28" s="349"/>
      <c r="AL28" s="353">
        <f>'achtergrond - matchmaking'!H212/10</f>
        <v>0</v>
      </c>
    </row>
    <row r="29" spans="2:38" s="352" customFormat="1" ht="17" customHeight="1">
      <c r="B29" s="349">
        <f>'achtergrond - matchmaking'!D213</f>
        <v>17</v>
      </c>
      <c r="C29" s="350">
        <f>VLOOKUP(matchmaking!B29,'achtergrond - matchmaking'!$D$197:$H$215,5,FALSE)</f>
        <v>0</v>
      </c>
      <c r="D29" s="351" t="str">
        <f>'achtergrond - matchmaking'!F213</f>
        <v>SPORT (L)</v>
      </c>
      <c r="E29" s="349"/>
      <c r="F29" s="349"/>
      <c r="G29" s="349"/>
      <c r="H29" s="351" t="str">
        <f>'achtergrond - matchmaking'!G213</f>
        <v>balsporten basket, volleybal, handbal, …</v>
      </c>
      <c r="I29" s="349"/>
      <c r="J29" s="349"/>
      <c r="K29" s="349"/>
      <c r="N29" s="349"/>
      <c r="R29" s="349"/>
      <c r="AL29" s="353">
        <f>'achtergrond - matchmaking'!H213/10</f>
        <v>0</v>
      </c>
    </row>
    <row r="30" spans="2:38" s="352" customFormat="1" ht="17" customHeight="1">
      <c r="B30" s="349">
        <f>'achtergrond - matchmaking'!D214</f>
        <v>18</v>
      </c>
      <c r="C30" s="350">
        <f>VLOOKUP(matchmaking!B30,'achtergrond - matchmaking'!$D$197:$H$215,5,FALSE)</f>
        <v>0</v>
      </c>
      <c r="D30" s="351" t="str">
        <f>'achtergrond - matchmaking'!F214</f>
        <v>WONEN (S)</v>
      </c>
      <c r="E30" s="349"/>
      <c r="F30" s="349"/>
      <c r="G30" s="349"/>
      <c r="H30" s="351" t="str">
        <f>'achtergrond - matchmaking'!G214</f>
        <v>1 wooneenheid of meerdere kleine wooneenheden</v>
      </c>
      <c r="I30" s="349"/>
      <c r="J30" s="349"/>
      <c r="K30" s="349"/>
      <c r="N30" s="349"/>
      <c r="R30" s="349"/>
      <c r="AL30" s="353">
        <f>'achtergrond - matchmaking'!H214/10</f>
        <v>0</v>
      </c>
    </row>
    <row r="31" spans="2:38" s="352" customFormat="1" ht="17" customHeight="1">
      <c r="B31" s="349">
        <f>'achtergrond - matchmaking'!D215</f>
        <v>19</v>
      </c>
      <c r="C31" s="350">
        <f>VLOOKUP(matchmaking!B31,'achtergrond - matchmaking'!$D$197:$H$215,5,FALSE)</f>
        <v>0</v>
      </c>
      <c r="D31" s="351" t="str">
        <f>'achtergrond - matchmaking'!F215</f>
        <v>WONEN (L)</v>
      </c>
      <c r="E31" s="349"/>
      <c r="F31" s="349"/>
      <c r="G31" s="349"/>
      <c r="H31" s="351" t="str">
        <f>'achtergrond - matchmaking'!G215</f>
        <v>meerdere wooneenheden</v>
      </c>
      <c r="I31" s="349"/>
      <c r="J31" s="349"/>
      <c r="K31" s="349"/>
      <c r="N31" s="349"/>
      <c r="R31" s="349"/>
      <c r="AL31" s="353">
        <f>'achtergrond - matchmaking'!H215/10</f>
        <v>0</v>
      </c>
    </row>
    <row r="32" spans="2:38" s="352" customFormat="1" ht="17" customHeight="1">
      <c r="B32" s="349"/>
      <c r="C32" s="350"/>
      <c r="D32" s="351"/>
      <c r="E32" s="349"/>
      <c r="F32" s="349"/>
      <c r="G32" s="349"/>
      <c r="H32" s="351"/>
      <c r="I32" s="349"/>
      <c r="J32" s="349"/>
      <c r="K32" s="349"/>
      <c r="N32" s="349"/>
      <c r="R32" s="349"/>
      <c r="AL32" s="353"/>
    </row>
    <row r="33" spans="2:38" s="352" customFormat="1" ht="17" customHeight="1">
      <c r="B33" s="349"/>
      <c r="C33" s="376"/>
      <c r="D33" s="377"/>
      <c r="E33" s="378"/>
      <c r="F33" s="378"/>
      <c r="G33" s="378"/>
      <c r="H33" s="377" t="s">
        <v>229</v>
      </c>
      <c r="I33" s="378"/>
      <c r="J33" s="378"/>
      <c r="K33" s="378"/>
      <c r="L33" s="379"/>
      <c r="M33" s="379"/>
      <c r="N33" s="378"/>
      <c r="O33" s="379"/>
      <c r="P33" s="379"/>
      <c r="Q33" s="379"/>
      <c r="R33" s="378"/>
      <c r="S33" s="379"/>
      <c r="T33" s="379"/>
      <c r="U33" s="379"/>
      <c r="V33" s="379"/>
      <c r="W33" s="379"/>
      <c r="X33" s="379"/>
      <c r="Y33" s="379"/>
      <c r="AL33" s="353"/>
    </row>
    <row r="34" spans="2:38" s="352" customFormat="1" ht="24" customHeight="1">
      <c r="B34" s="349"/>
      <c r="C34" s="380"/>
      <c r="D34" s="381"/>
      <c r="E34" s="382"/>
      <c r="F34" s="382"/>
      <c r="G34" s="381"/>
      <c r="H34" s="383"/>
      <c r="I34" s="384"/>
      <c r="J34" s="385"/>
      <c r="K34" s="386"/>
      <c r="L34" s="385"/>
      <c r="M34" s="383"/>
      <c r="N34" s="382"/>
      <c r="O34" s="385"/>
      <c r="P34" s="403"/>
      <c r="Q34" s="381"/>
      <c r="R34" s="382"/>
      <c r="S34" s="385"/>
      <c r="T34" s="381"/>
      <c r="U34" s="381"/>
      <c r="V34" s="381"/>
      <c r="W34" s="381"/>
      <c r="X34" s="381"/>
      <c r="Y34" s="381"/>
      <c r="AL34" s="353"/>
    </row>
    <row r="35" spans="2:38" ht="109" customHeight="1"/>
    <row r="36" spans="2:38" hidden="1" outlineLevel="1"/>
    <row r="37" spans="2:38" s="354" customFormat="1" ht="15" hidden="1" customHeight="1" outlineLevel="1">
      <c r="C37" s="341">
        <f>'achtergrond - matchmaking'!D197</f>
        <v>1</v>
      </c>
      <c r="D37" s="355" t="str">
        <f>VLOOKUP(matchmaking!C37,'achtergrond - matchmaking'!$D$197:$H$215,3,FALSE)</f>
        <v>BEGRAAFPLAATS</v>
      </c>
      <c r="E37" s="356"/>
      <c r="F37" s="356"/>
      <c r="G37" s="356"/>
      <c r="H37" s="356"/>
      <c r="I37" s="356"/>
      <c r="J37" s="356"/>
      <c r="K37" s="356"/>
      <c r="L37" s="357"/>
      <c r="M37" s="358">
        <f>VLOOKUP(matchmaking!C37,'achtergrond - matchmaking'!$D$197:$H$215,5,FALSE)</f>
        <v>0</v>
      </c>
      <c r="N37" s="341"/>
      <c r="O37" s="341">
        <f>'achtergrond - matchmaking'!D198</f>
        <v>2</v>
      </c>
      <c r="P37" s="355" t="str">
        <f>VLOOKUP(matchmaking!O37,'achtergrond - matchmaking'!$D$197:$H$215,3,FALSE)</f>
        <v>COMMERCIEEL GEBRUIK (S)</v>
      </c>
      <c r="Q37" s="356"/>
      <c r="R37" s="356"/>
      <c r="S37" s="356"/>
      <c r="T37" s="356"/>
      <c r="U37" s="356"/>
      <c r="V37" s="356"/>
      <c r="W37" s="356"/>
      <c r="X37" s="357"/>
      <c r="Y37" s="358">
        <f>VLOOKUP(matchmaking!O37,'achtergrond - matchmaking'!$D$197:$H$215,5,FALSE)</f>
        <v>0</v>
      </c>
    </row>
    <row r="38" spans="2:38" ht="15" hidden="1" customHeight="1" outlineLevel="1">
      <c r="D38" s="359" t="str">
        <f>VLOOKUP(matchmaking!C37,'achtergrond - matchmaking'!$D$197:$H$215,4,FALSE)</f>
        <v>columbarium, begraafplaats van urnen, begroetingsruimte bij kerkhof,…</v>
      </c>
      <c r="E38" s="360"/>
      <c r="F38" s="360"/>
      <c r="G38" s="360"/>
      <c r="H38" s="361"/>
      <c r="I38" s="360"/>
      <c r="J38" s="360"/>
      <c r="K38" s="360"/>
      <c r="L38" s="362"/>
      <c r="M38" s="363"/>
      <c r="O38" s="339"/>
      <c r="P38" s="359" t="str">
        <f>VLOOKUP(matchmaking!O37,'achtergrond - matchmaking'!$D$197:$H$215,4,FALSE)</f>
        <v>kleine handelszaak</v>
      </c>
      <c r="Q38" s="360"/>
      <c r="R38" s="360"/>
      <c r="S38" s="360"/>
      <c r="T38" s="361"/>
      <c r="U38" s="360"/>
      <c r="V38" s="360"/>
      <c r="W38" s="360"/>
      <c r="X38" s="362"/>
      <c r="Y38" s="363"/>
    </row>
    <row r="39" spans="2:38" ht="15" hidden="1" customHeight="1" outlineLevel="1">
      <c r="D39" s="364"/>
      <c r="E39" s="365" t="s">
        <v>107</v>
      </c>
      <c r="F39" s="365" t="s">
        <v>108</v>
      </c>
      <c r="G39" s="366" t="s">
        <v>97</v>
      </c>
      <c r="H39" s="367">
        <v>5</v>
      </c>
      <c r="I39" s="367">
        <v>4</v>
      </c>
      <c r="J39" s="367">
        <v>3</v>
      </c>
      <c r="K39" s="367">
        <v>2</v>
      </c>
      <c r="L39" s="367">
        <v>1</v>
      </c>
      <c r="M39" s="367">
        <v>0</v>
      </c>
      <c r="O39" s="339"/>
      <c r="P39" s="364"/>
      <c r="Q39" s="365" t="s">
        <v>107</v>
      </c>
      <c r="R39" s="365" t="s">
        <v>108</v>
      </c>
      <c r="S39" s="366" t="s">
        <v>97</v>
      </c>
      <c r="T39" s="367">
        <v>5</v>
      </c>
      <c r="U39" s="367">
        <v>4</v>
      </c>
      <c r="V39" s="367">
        <v>3</v>
      </c>
      <c r="W39" s="367">
        <v>2</v>
      </c>
      <c r="X39" s="367">
        <v>1</v>
      </c>
      <c r="Y39" s="367">
        <v>0</v>
      </c>
    </row>
    <row r="40" spans="2:38" ht="15" hidden="1" customHeight="1" outlineLevel="1">
      <c r="D40" s="368" t="s">
        <v>9</v>
      </c>
      <c r="E40" s="369">
        <f>VLOOKUP(D37,'achtergrond - matchmaking'!$AK$12:$AY$193,2,FALSE)</f>
        <v>2</v>
      </c>
      <c r="F40" s="369">
        <f>VLOOKUP(D37,'achtergrond - matchmaking'!$AK$12:$AY$193,3,FALSE)</f>
        <v>5</v>
      </c>
      <c r="G40" s="369" t="str">
        <f>IF(D37="-","-",invulblad!$Y$46)</f>
        <v/>
      </c>
      <c r="H40" s="342" t="str">
        <f t="shared" ref="H40:M46" si="0">IF(AND($E40="",$F40=""),"",IF(H$39=$G40,IF(AND(H$39&gt;=$E40,H$39&lt;=$F40),$N$3,$N$4),IF(AND(H$39&gt;=$E40,H$39&lt;=$F40),$N$5,$N$6)))</f>
        <v>v</v>
      </c>
      <c r="I40" s="342" t="str">
        <f t="shared" si="0"/>
        <v>v</v>
      </c>
      <c r="J40" s="342" t="str">
        <f t="shared" si="0"/>
        <v>v</v>
      </c>
      <c r="K40" s="342" t="str">
        <f t="shared" si="0"/>
        <v>v</v>
      </c>
      <c r="L40" s="342" t="str">
        <f t="shared" si="0"/>
        <v xml:space="preserve"> </v>
      </c>
      <c r="M40" s="342" t="str">
        <f t="shared" si="0"/>
        <v xml:space="preserve"> </v>
      </c>
      <c r="O40" s="339"/>
      <c r="P40" s="368" t="s">
        <v>9</v>
      </c>
      <c r="Q40" s="369">
        <f>VLOOKUP(P37,'achtergrond - matchmaking'!$AK$12:$AY$193,2,FALSE)</f>
        <v>2</v>
      </c>
      <c r="R40" s="369">
        <f>VLOOKUP(P37,'achtergrond - matchmaking'!$AK$12:$AY$193,3,FALSE)</f>
        <v>5</v>
      </c>
      <c r="S40" s="369" t="str">
        <f>IF(P37="-","-",invulblad!$Y$46)</f>
        <v/>
      </c>
      <c r="T40" s="342" t="str">
        <f t="shared" ref="T40:Y46" si="1">IF(AND($Q40="",$R40=""),"",IF(T$39=$S40,IF(AND(T$39&gt;=$Q40,T$39&lt;=$R40),$N$3,$N$4),IF(AND(T$39&gt;=$Q40,T$39&lt;=$R40),$N$5,$N$6)))</f>
        <v>v</v>
      </c>
      <c r="U40" s="342" t="str">
        <f t="shared" si="1"/>
        <v>v</v>
      </c>
      <c r="V40" s="342" t="str">
        <f t="shared" si="1"/>
        <v>v</v>
      </c>
      <c r="W40" s="342" t="str">
        <f t="shared" si="1"/>
        <v>v</v>
      </c>
      <c r="X40" s="342" t="str">
        <f t="shared" si="1"/>
        <v xml:space="preserve"> </v>
      </c>
      <c r="Y40" s="342" t="str">
        <f t="shared" si="1"/>
        <v xml:space="preserve"> </v>
      </c>
    </row>
    <row r="41" spans="2:38" ht="15" hidden="1" customHeight="1" outlineLevel="1">
      <c r="D41" s="368" t="s">
        <v>4</v>
      </c>
      <c r="E41" s="369">
        <f>VLOOKUP(D37,'achtergrond - matchmaking'!$AK$12:$AY$193,4,FALSE)</f>
        <v>2</v>
      </c>
      <c r="F41" s="369">
        <f>VLOOKUP(D37,'achtergrond - matchmaking'!$AK$12:$AY$193,5,FALSE)</f>
        <v>5</v>
      </c>
      <c r="G41" s="369" t="str">
        <f>IF(D37="-","-",invulblad!$Y$52)</f>
        <v/>
      </c>
      <c r="H41" s="342" t="str">
        <f t="shared" si="0"/>
        <v>v</v>
      </c>
      <c r="I41" s="342" t="str">
        <f t="shared" si="0"/>
        <v>v</v>
      </c>
      <c r="J41" s="342" t="str">
        <f t="shared" si="0"/>
        <v>v</v>
      </c>
      <c r="K41" s="342" t="str">
        <f t="shared" si="0"/>
        <v>v</v>
      </c>
      <c r="L41" s="342" t="str">
        <f t="shared" si="0"/>
        <v xml:space="preserve"> </v>
      </c>
      <c r="M41" s="342" t="str">
        <f t="shared" si="0"/>
        <v xml:space="preserve"> </v>
      </c>
      <c r="O41" s="339"/>
      <c r="P41" s="368" t="s">
        <v>4</v>
      </c>
      <c r="Q41" s="369">
        <f>VLOOKUP(P37,'achtergrond - matchmaking'!$AK$12:$AY$193,4,FALSE)</f>
        <v>4</v>
      </c>
      <c r="R41" s="369">
        <f>VLOOKUP(P37,'achtergrond - matchmaking'!$AK$12:$AY$193,5,FALSE)</f>
        <v>5</v>
      </c>
      <c r="S41" s="369" t="str">
        <f>IF(P37="-","-",invulblad!$Y$52)</f>
        <v/>
      </c>
      <c r="T41" s="342" t="str">
        <f t="shared" si="1"/>
        <v>v</v>
      </c>
      <c r="U41" s="342" t="str">
        <f t="shared" si="1"/>
        <v>v</v>
      </c>
      <c r="V41" s="342" t="str">
        <f t="shared" si="1"/>
        <v xml:space="preserve"> </v>
      </c>
      <c r="W41" s="342" t="str">
        <f t="shared" si="1"/>
        <v xml:space="preserve"> </v>
      </c>
      <c r="X41" s="342" t="str">
        <f t="shared" si="1"/>
        <v xml:space="preserve"> </v>
      </c>
      <c r="Y41" s="342" t="str">
        <f t="shared" si="1"/>
        <v xml:space="preserve"> </v>
      </c>
    </row>
    <row r="42" spans="2:38" ht="15" hidden="1" customHeight="1" outlineLevel="1">
      <c r="D42" s="368" t="s">
        <v>5</v>
      </c>
      <c r="E42" s="369">
        <f>VLOOKUP(D37,'achtergrond - matchmaking'!$AK$12:$AY$193,6,FALSE)</f>
        <v>2</v>
      </c>
      <c r="F42" s="369">
        <f>VLOOKUP(D37,'achtergrond - matchmaking'!$AK$12:$AY$193,7,FALSE)</f>
        <v>5</v>
      </c>
      <c r="G42" s="369" t="str">
        <f>IF(D37="-","-",invulblad!$Y$58)</f>
        <v/>
      </c>
      <c r="H42" s="342" t="str">
        <f t="shared" si="0"/>
        <v>v</v>
      </c>
      <c r="I42" s="342" t="str">
        <f t="shared" si="0"/>
        <v>v</v>
      </c>
      <c r="J42" s="342" t="str">
        <f t="shared" si="0"/>
        <v>v</v>
      </c>
      <c r="K42" s="342" t="str">
        <f t="shared" si="0"/>
        <v>v</v>
      </c>
      <c r="L42" s="342" t="str">
        <f t="shared" si="0"/>
        <v xml:space="preserve"> </v>
      </c>
      <c r="M42" s="342" t="str">
        <f t="shared" si="0"/>
        <v xml:space="preserve"> </v>
      </c>
      <c r="O42" s="339"/>
      <c r="P42" s="368" t="s">
        <v>5</v>
      </c>
      <c r="Q42" s="369">
        <f>VLOOKUP(P37,'achtergrond - matchmaking'!$AK$12:$AY$193,6,FALSE)</f>
        <v>2</v>
      </c>
      <c r="R42" s="369">
        <f>VLOOKUP(P37,'achtergrond - matchmaking'!$AK$12:$AY$193,7,FALSE)</f>
        <v>5</v>
      </c>
      <c r="S42" s="369" t="str">
        <f>IF(P37="-","-",invulblad!$Y$58)</f>
        <v/>
      </c>
      <c r="T42" s="342" t="str">
        <f t="shared" si="1"/>
        <v>v</v>
      </c>
      <c r="U42" s="342" t="str">
        <f t="shared" si="1"/>
        <v>v</v>
      </c>
      <c r="V42" s="342" t="str">
        <f t="shared" si="1"/>
        <v>v</v>
      </c>
      <c r="W42" s="342" t="str">
        <f t="shared" si="1"/>
        <v>v</v>
      </c>
      <c r="X42" s="342" t="str">
        <f t="shared" si="1"/>
        <v xml:space="preserve"> </v>
      </c>
      <c r="Y42" s="342" t="str">
        <f t="shared" si="1"/>
        <v xml:space="preserve"> </v>
      </c>
    </row>
    <row r="43" spans="2:38" ht="15" hidden="1" customHeight="1" outlineLevel="1">
      <c r="D43" s="368" t="s">
        <v>6</v>
      </c>
      <c r="E43" s="369">
        <f>VLOOKUP(D37,'achtergrond - matchmaking'!$AK$12:$AY$193,8,FALSE)</f>
        <v>2</v>
      </c>
      <c r="F43" s="369">
        <f>VLOOKUP(D37,'achtergrond - matchmaking'!$AK$12:$AY$193,9,FALSE)</f>
        <v>5</v>
      </c>
      <c r="G43" s="369" t="str">
        <f>IF(D37="-","-",invulblad!$Y$65)</f>
        <v/>
      </c>
      <c r="H43" s="342" t="str">
        <f t="shared" si="0"/>
        <v>v</v>
      </c>
      <c r="I43" s="342" t="str">
        <f t="shared" si="0"/>
        <v>v</v>
      </c>
      <c r="J43" s="342" t="str">
        <f t="shared" si="0"/>
        <v>v</v>
      </c>
      <c r="K43" s="342" t="str">
        <f t="shared" si="0"/>
        <v>v</v>
      </c>
      <c r="L43" s="342" t="str">
        <f t="shared" si="0"/>
        <v xml:space="preserve"> </v>
      </c>
      <c r="M43" s="342" t="str">
        <f t="shared" si="0"/>
        <v xml:space="preserve"> </v>
      </c>
      <c r="O43" s="339"/>
      <c r="P43" s="368" t="s">
        <v>6</v>
      </c>
      <c r="Q43" s="369">
        <f>VLOOKUP(P37,'achtergrond - matchmaking'!$AK$12:$AY$193,8,FALSE)</f>
        <v>2</v>
      </c>
      <c r="R43" s="369">
        <f>VLOOKUP(P37,'achtergrond - matchmaking'!$AK$12:$AY$193,9,FALSE)</f>
        <v>5</v>
      </c>
      <c r="S43" s="369" t="str">
        <f>IF(P37="-","-",invulblad!$Y$65)</f>
        <v/>
      </c>
      <c r="T43" s="342" t="str">
        <f t="shared" si="1"/>
        <v>v</v>
      </c>
      <c r="U43" s="342" t="str">
        <f t="shared" si="1"/>
        <v>v</v>
      </c>
      <c r="V43" s="342" t="str">
        <f t="shared" si="1"/>
        <v>v</v>
      </c>
      <c r="W43" s="342" t="str">
        <f t="shared" si="1"/>
        <v>v</v>
      </c>
      <c r="X43" s="342" t="str">
        <f t="shared" si="1"/>
        <v xml:space="preserve"> </v>
      </c>
      <c r="Y43" s="342" t="str">
        <f t="shared" si="1"/>
        <v xml:space="preserve"> </v>
      </c>
    </row>
    <row r="44" spans="2:38" ht="15" hidden="1" customHeight="1" outlineLevel="1">
      <c r="D44" s="368" t="s">
        <v>35</v>
      </c>
      <c r="E44" s="369">
        <f>VLOOKUP(D37,'achtergrond - matchmaking'!$AK$12:$AY$193,10,FALSE)</f>
        <v>0</v>
      </c>
      <c r="F44" s="369">
        <f>VLOOKUP(D37,'achtergrond - matchmaking'!$AK$12:$AY$193,11,FALSE)</f>
        <v>5</v>
      </c>
      <c r="G44" s="369" t="str">
        <f>IF(D37="-","-",invulblad!$Y$71)</f>
        <v/>
      </c>
      <c r="H44" s="342" t="str">
        <f t="shared" si="0"/>
        <v>v</v>
      </c>
      <c r="I44" s="342" t="str">
        <f t="shared" si="0"/>
        <v>v</v>
      </c>
      <c r="J44" s="342" t="str">
        <f t="shared" si="0"/>
        <v>v</v>
      </c>
      <c r="K44" s="342" t="str">
        <f t="shared" si="0"/>
        <v>v</v>
      </c>
      <c r="L44" s="342" t="str">
        <f t="shared" si="0"/>
        <v>v</v>
      </c>
      <c r="M44" s="342" t="str">
        <f t="shared" si="0"/>
        <v>v</v>
      </c>
      <c r="O44" s="339"/>
      <c r="P44" s="368" t="s">
        <v>35</v>
      </c>
      <c r="Q44" s="369">
        <f>VLOOKUP(P37,'achtergrond - matchmaking'!$AK$12:$AY$193,10,FALSE)</f>
        <v>2</v>
      </c>
      <c r="R44" s="369">
        <f>VLOOKUP(P37,'achtergrond - matchmaking'!$AK$12:$AY$193,11,FALSE)</f>
        <v>5</v>
      </c>
      <c r="S44" s="369" t="str">
        <f>IF(P37="-","-",invulblad!$Y$71)</f>
        <v/>
      </c>
      <c r="T44" s="342" t="str">
        <f t="shared" si="1"/>
        <v>v</v>
      </c>
      <c r="U44" s="342" t="str">
        <f t="shared" si="1"/>
        <v>v</v>
      </c>
      <c r="V44" s="342" t="str">
        <f t="shared" si="1"/>
        <v>v</v>
      </c>
      <c r="W44" s="342" t="str">
        <f t="shared" si="1"/>
        <v>v</v>
      </c>
      <c r="X44" s="342" t="str">
        <f t="shared" si="1"/>
        <v xml:space="preserve"> </v>
      </c>
      <c r="Y44" s="342" t="str">
        <f t="shared" si="1"/>
        <v xml:space="preserve"> </v>
      </c>
    </row>
    <row r="45" spans="2:38" ht="15" hidden="1" customHeight="1" outlineLevel="1">
      <c r="D45" s="368" t="s">
        <v>7</v>
      </c>
      <c r="E45" s="369">
        <f>VLOOKUP(D37,'achtergrond - matchmaking'!$AK$12:$AY$193,12,FALSE)</f>
        <v>2</v>
      </c>
      <c r="F45" s="369">
        <f>VLOOKUP(D37,'achtergrond - matchmaking'!$AK$12:$AY$193,13,FALSE)</f>
        <v>5</v>
      </c>
      <c r="G45" s="369" t="str">
        <f>IF(D37="-","-",invulblad!$Y$76)</f>
        <v/>
      </c>
      <c r="H45" s="342" t="str">
        <f t="shared" si="0"/>
        <v>v</v>
      </c>
      <c r="I45" s="342" t="str">
        <f t="shared" si="0"/>
        <v>v</v>
      </c>
      <c r="J45" s="342" t="str">
        <f t="shared" si="0"/>
        <v>v</v>
      </c>
      <c r="K45" s="342" t="str">
        <f t="shared" si="0"/>
        <v>v</v>
      </c>
      <c r="L45" s="342" t="str">
        <f t="shared" si="0"/>
        <v xml:space="preserve"> </v>
      </c>
      <c r="M45" s="342" t="str">
        <f t="shared" si="0"/>
        <v xml:space="preserve"> </v>
      </c>
      <c r="O45" s="339"/>
      <c r="P45" s="368" t="s">
        <v>7</v>
      </c>
      <c r="Q45" s="369">
        <f>VLOOKUP(P37,'achtergrond - matchmaking'!$AK$12:$AY$193,12,FALSE)</f>
        <v>0</v>
      </c>
      <c r="R45" s="369">
        <f>VLOOKUP(P37,'achtergrond - matchmaking'!$AK$12:$AY$193,13,FALSE)</f>
        <v>3</v>
      </c>
      <c r="S45" s="369" t="str">
        <f>IF(P37="-","-",invulblad!$Y$76)</f>
        <v/>
      </c>
      <c r="T45" s="342" t="str">
        <f t="shared" si="1"/>
        <v xml:space="preserve"> </v>
      </c>
      <c r="U45" s="342" t="str">
        <f t="shared" si="1"/>
        <v xml:space="preserve"> </v>
      </c>
      <c r="V45" s="342" t="str">
        <f t="shared" si="1"/>
        <v>v</v>
      </c>
      <c r="W45" s="342" t="str">
        <f t="shared" si="1"/>
        <v>v</v>
      </c>
      <c r="X45" s="342" t="str">
        <f t="shared" si="1"/>
        <v>v</v>
      </c>
      <c r="Y45" s="342" t="str">
        <f t="shared" si="1"/>
        <v>v</v>
      </c>
    </row>
    <row r="46" spans="2:38" ht="15" hidden="1" customHeight="1" outlineLevel="1">
      <c r="D46" s="368" t="s">
        <v>8</v>
      </c>
      <c r="E46" s="369">
        <f>VLOOKUP(D37,'achtergrond - matchmaking'!$AK$12:$AY$193,14,FALSE)</f>
        <v>2</v>
      </c>
      <c r="F46" s="369">
        <f>VLOOKUP(D37,'achtergrond - matchmaking'!$AK$12:$AY$193,15,FALSE)</f>
        <v>5</v>
      </c>
      <c r="G46" s="369" t="str">
        <f>IF(D37="-","-",invulblad!$Y$81)</f>
        <v/>
      </c>
      <c r="H46" s="342" t="str">
        <f t="shared" si="0"/>
        <v>v</v>
      </c>
      <c r="I46" s="342" t="str">
        <f t="shared" si="0"/>
        <v>v</v>
      </c>
      <c r="J46" s="342" t="str">
        <f t="shared" si="0"/>
        <v>v</v>
      </c>
      <c r="K46" s="342" t="str">
        <f t="shared" si="0"/>
        <v>v</v>
      </c>
      <c r="L46" s="342" t="str">
        <f t="shared" si="0"/>
        <v xml:space="preserve"> </v>
      </c>
      <c r="M46" s="342" t="str">
        <f t="shared" si="0"/>
        <v xml:space="preserve"> </v>
      </c>
      <c r="O46" s="339"/>
      <c r="P46" s="368" t="s">
        <v>8</v>
      </c>
      <c r="Q46" s="369">
        <f>VLOOKUP(P37,'achtergrond - matchmaking'!$AK$12:$AY$193,14,FALSE)</f>
        <v>0</v>
      </c>
      <c r="R46" s="369">
        <f>VLOOKUP(P37,'achtergrond - matchmaking'!$AK$12:$AY$193,15,FALSE)</f>
        <v>3</v>
      </c>
      <c r="S46" s="369" t="str">
        <f>IF(P37="-","-",invulblad!$Y$81)</f>
        <v/>
      </c>
      <c r="T46" s="342" t="str">
        <f t="shared" si="1"/>
        <v xml:space="preserve"> </v>
      </c>
      <c r="U46" s="342" t="str">
        <f t="shared" si="1"/>
        <v xml:space="preserve"> </v>
      </c>
      <c r="V46" s="342" t="str">
        <f t="shared" si="1"/>
        <v>v</v>
      </c>
      <c r="W46" s="342" t="str">
        <f t="shared" si="1"/>
        <v>v</v>
      </c>
      <c r="X46" s="342" t="str">
        <f t="shared" si="1"/>
        <v>v</v>
      </c>
      <c r="Y46" s="342" t="str">
        <f t="shared" si="1"/>
        <v>v</v>
      </c>
    </row>
    <row r="47" spans="2:38" ht="15" hidden="1" customHeight="1" outlineLevel="1">
      <c r="E47" s="339"/>
      <c r="F47" s="339"/>
      <c r="G47" s="339"/>
      <c r="O47" s="339"/>
      <c r="P47" s="340"/>
      <c r="Q47" s="339"/>
      <c r="S47" s="339"/>
      <c r="T47" s="341"/>
      <c r="U47" s="339"/>
      <c r="V47" s="339"/>
      <c r="W47" s="339"/>
    </row>
    <row r="48" spans="2:38" ht="15" hidden="1" customHeight="1" outlineLevel="1">
      <c r="C48" s="341">
        <f>'achtergrond - matchmaking'!D199</f>
        <v>3</v>
      </c>
      <c r="D48" s="355" t="str">
        <f>VLOOKUP(matchmaking!C48,'achtergrond - matchmaking'!$D$197:$H$215,3,FALSE)</f>
        <v>COMMERCIEEL GEBRUIK (L)</v>
      </c>
      <c r="E48" s="356"/>
      <c r="F48" s="356"/>
      <c r="G48" s="356"/>
      <c r="H48" s="356"/>
      <c r="I48" s="356"/>
      <c r="J48" s="356"/>
      <c r="K48" s="356"/>
      <c r="L48" s="357"/>
      <c r="M48" s="358">
        <f>VLOOKUP(matchmaking!C48,'achtergrond - matchmaking'!$D$197:$H$215,5,FALSE)</f>
        <v>0</v>
      </c>
      <c r="O48" s="341">
        <f>'achtergrond - matchmaking'!D200</f>
        <v>4</v>
      </c>
      <c r="P48" s="355" t="str">
        <f>VLOOKUP(matchmaking!O48,'achtergrond - matchmaking'!$D$197:$H$215,3,FALSE)</f>
        <v>GEMEENSCHAPSGEBRUIK / CULTUUR (S)</v>
      </c>
      <c r="Q48" s="356"/>
      <c r="R48" s="356"/>
      <c r="S48" s="356"/>
      <c r="T48" s="356"/>
      <c r="U48" s="356"/>
      <c r="V48" s="356"/>
      <c r="W48" s="356"/>
      <c r="X48" s="357"/>
      <c r="Y48" s="358">
        <f>VLOOKUP(matchmaking!O48,'achtergrond - matchmaking'!$D$197:$H$215,5,FALSE)</f>
        <v>0</v>
      </c>
    </row>
    <row r="49" spans="3:25" ht="15" hidden="1" customHeight="1" outlineLevel="1">
      <c r="D49" s="359" t="str">
        <f>VLOOKUP(matchmaking!C48,'achtergrond - matchmaking'!$D$197:$H$215,4,FALSE)</f>
        <v>grote handelszaak (supermarkt, meubelzaak, kringloopwinkel,…)</v>
      </c>
      <c r="E49" s="360"/>
      <c r="F49" s="360"/>
      <c r="G49" s="360"/>
      <c r="H49" s="361"/>
      <c r="I49" s="360"/>
      <c r="J49" s="360"/>
      <c r="K49" s="360"/>
      <c r="L49" s="362"/>
      <c r="M49" s="363"/>
      <c r="O49" s="339"/>
      <c r="P49" s="359" t="str">
        <f>VLOOKUP(matchmaking!O48,'achtergrond - matchmaking'!$D$197:$H$215,4,FALSE)</f>
        <v>polyvalente ruimte voor kleine tentoonstellingen, voordrachten, concerten,…</v>
      </c>
      <c r="Q49" s="360"/>
      <c r="R49" s="360"/>
      <c r="S49" s="360"/>
      <c r="T49" s="361"/>
      <c r="U49" s="360"/>
      <c r="V49" s="360"/>
      <c r="W49" s="360"/>
      <c r="X49" s="362"/>
      <c r="Y49" s="363"/>
    </row>
    <row r="50" spans="3:25" ht="15" hidden="1" customHeight="1" outlineLevel="1">
      <c r="D50" s="364"/>
      <c r="E50" s="365" t="s">
        <v>107</v>
      </c>
      <c r="F50" s="365" t="s">
        <v>108</v>
      </c>
      <c r="G50" s="366" t="s">
        <v>97</v>
      </c>
      <c r="H50" s="367">
        <v>5</v>
      </c>
      <c r="I50" s="367">
        <v>4</v>
      </c>
      <c r="J50" s="367">
        <v>3</v>
      </c>
      <c r="K50" s="367">
        <v>2</v>
      </c>
      <c r="L50" s="367">
        <v>1</v>
      </c>
      <c r="M50" s="367">
        <v>0</v>
      </c>
      <c r="O50" s="339"/>
      <c r="P50" s="364"/>
      <c r="Q50" s="365" t="s">
        <v>107</v>
      </c>
      <c r="R50" s="365" t="s">
        <v>108</v>
      </c>
      <c r="S50" s="366" t="s">
        <v>97</v>
      </c>
      <c r="T50" s="367">
        <v>5</v>
      </c>
      <c r="U50" s="367">
        <v>4</v>
      </c>
      <c r="V50" s="367">
        <v>3</v>
      </c>
      <c r="W50" s="367">
        <v>2</v>
      </c>
      <c r="X50" s="367">
        <v>1</v>
      </c>
      <c r="Y50" s="367">
        <v>0</v>
      </c>
    </row>
    <row r="51" spans="3:25" ht="15" hidden="1" customHeight="1" outlineLevel="1">
      <c r="D51" s="368" t="s">
        <v>9</v>
      </c>
      <c r="E51" s="369">
        <f>VLOOKUP(D48,'achtergrond - matchmaking'!$AK$12:$AY$193,2,FALSE)</f>
        <v>4</v>
      </c>
      <c r="F51" s="369">
        <f>VLOOKUP(D48,'achtergrond - matchmaking'!$AK$12:$AY$193,3,FALSE)</f>
        <v>5</v>
      </c>
      <c r="G51" s="369" t="str">
        <f>IF(D48="-","-",invulblad!$Y$46)</f>
        <v/>
      </c>
      <c r="H51" s="342" t="str">
        <f t="shared" ref="H51:M57" si="2">IF(AND($E51="",$F51=""),"",IF(H$39=$G51,IF(AND(H$39&gt;=$E51,H$39&lt;=$F51),$N$3,$N$4),IF(AND(H$39&gt;=$E51,H$39&lt;=$F51),$N$5,$N$6)))</f>
        <v>v</v>
      </c>
      <c r="I51" s="342" t="str">
        <f t="shared" si="2"/>
        <v>v</v>
      </c>
      <c r="J51" s="342" t="str">
        <f t="shared" si="2"/>
        <v xml:space="preserve"> </v>
      </c>
      <c r="K51" s="342" t="str">
        <f t="shared" si="2"/>
        <v xml:space="preserve"> </v>
      </c>
      <c r="L51" s="342" t="str">
        <f t="shared" si="2"/>
        <v xml:space="preserve"> </v>
      </c>
      <c r="M51" s="342" t="str">
        <f t="shared" si="2"/>
        <v xml:space="preserve"> </v>
      </c>
      <c r="O51" s="339"/>
      <c r="P51" s="368" t="s">
        <v>9</v>
      </c>
      <c r="Q51" s="369">
        <f>VLOOKUP(P48,'achtergrond - matchmaking'!$AK$12:$AY$193,2,FALSE)</f>
        <v>2</v>
      </c>
      <c r="R51" s="369">
        <f>VLOOKUP(P48,'achtergrond - matchmaking'!$AK$12:$AY$193,3,FALSE)</f>
        <v>5</v>
      </c>
      <c r="S51" s="369" t="str">
        <f>IF(P48="-","-",invulblad!$Y$46)</f>
        <v/>
      </c>
      <c r="T51" s="342" t="str">
        <f t="shared" ref="T51:Y57" si="3">IF(AND($Q51="",$R51=""),"",IF(T$39=$S51,IF(AND(T$39&gt;=$Q51,T$39&lt;=$R51),$N$3,$N$4),IF(AND(T$39&gt;=$Q51,T$39&lt;=$R51),$N$5,$N$6)))</f>
        <v>v</v>
      </c>
      <c r="U51" s="342" t="str">
        <f t="shared" si="3"/>
        <v>v</v>
      </c>
      <c r="V51" s="342" t="str">
        <f t="shared" si="3"/>
        <v>v</v>
      </c>
      <c r="W51" s="342" t="str">
        <f t="shared" si="3"/>
        <v>v</v>
      </c>
      <c r="X51" s="342" t="str">
        <f t="shared" si="3"/>
        <v xml:space="preserve"> </v>
      </c>
      <c r="Y51" s="342" t="str">
        <f t="shared" si="3"/>
        <v xml:space="preserve"> </v>
      </c>
    </row>
    <row r="52" spans="3:25" ht="15" hidden="1" customHeight="1" outlineLevel="1">
      <c r="D52" s="368" t="s">
        <v>4</v>
      </c>
      <c r="E52" s="369">
        <f>VLOOKUP(D48,'achtergrond - matchmaking'!$AK$12:$AY$193,4,FALSE)</f>
        <v>4</v>
      </c>
      <c r="F52" s="369">
        <f>VLOOKUP(D48,'achtergrond - matchmaking'!$AK$12:$AY$193,5,FALSE)</f>
        <v>5</v>
      </c>
      <c r="G52" s="369" t="str">
        <f>IF(D48="-","-",invulblad!$Y$52)</f>
        <v/>
      </c>
      <c r="H52" s="342" t="str">
        <f t="shared" si="2"/>
        <v>v</v>
      </c>
      <c r="I52" s="342" t="str">
        <f t="shared" si="2"/>
        <v>v</v>
      </c>
      <c r="J52" s="342" t="str">
        <f t="shared" si="2"/>
        <v xml:space="preserve"> </v>
      </c>
      <c r="K52" s="342" t="str">
        <f t="shared" si="2"/>
        <v xml:space="preserve"> </v>
      </c>
      <c r="L52" s="342" t="str">
        <f t="shared" si="2"/>
        <v xml:space="preserve"> </v>
      </c>
      <c r="M52" s="342" t="str">
        <f t="shared" si="2"/>
        <v xml:space="preserve"> </v>
      </c>
      <c r="O52" s="339"/>
      <c r="P52" s="368" t="s">
        <v>4</v>
      </c>
      <c r="Q52" s="369">
        <f>VLOOKUP(P48,'achtergrond - matchmaking'!$AK$12:$AY$193,4,FALSE)</f>
        <v>2</v>
      </c>
      <c r="R52" s="369">
        <f>VLOOKUP(P48,'achtergrond - matchmaking'!$AK$12:$AY$193,5,FALSE)</f>
        <v>5</v>
      </c>
      <c r="S52" s="369" t="str">
        <f>IF(P48="-","-",invulblad!$Y$52)</f>
        <v/>
      </c>
      <c r="T52" s="342" t="str">
        <f t="shared" si="3"/>
        <v>v</v>
      </c>
      <c r="U52" s="342" t="str">
        <f t="shared" si="3"/>
        <v>v</v>
      </c>
      <c r="V52" s="342" t="str">
        <f t="shared" si="3"/>
        <v>v</v>
      </c>
      <c r="W52" s="342" t="str">
        <f t="shared" si="3"/>
        <v>v</v>
      </c>
      <c r="X52" s="342" t="str">
        <f t="shared" si="3"/>
        <v xml:space="preserve"> </v>
      </c>
      <c r="Y52" s="342" t="str">
        <f t="shared" si="3"/>
        <v xml:space="preserve"> </v>
      </c>
    </row>
    <row r="53" spans="3:25" ht="15" hidden="1" customHeight="1" outlineLevel="1">
      <c r="D53" s="368" t="s">
        <v>5</v>
      </c>
      <c r="E53" s="369">
        <f>VLOOKUP(D48,'achtergrond - matchmaking'!$AK$12:$AY$193,6,FALSE)</f>
        <v>4</v>
      </c>
      <c r="F53" s="369">
        <f>VLOOKUP(D48,'achtergrond - matchmaking'!$AK$12:$AY$193,7,FALSE)</f>
        <v>5</v>
      </c>
      <c r="G53" s="369" t="str">
        <f>IF(D48="-","-",invulblad!$Y$58)</f>
        <v/>
      </c>
      <c r="H53" s="342" t="str">
        <f t="shared" si="2"/>
        <v>v</v>
      </c>
      <c r="I53" s="342" t="str">
        <f t="shared" si="2"/>
        <v>v</v>
      </c>
      <c r="J53" s="342" t="str">
        <f t="shared" si="2"/>
        <v xml:space="preserve"> </v>
      </c>
      <c r="K53" s="342" t="str">
        <f t="shared" si="2"/>
        <v xml:space="preserve"> </v>
      </c>
      <c r="L53" s="342" t="str">
        <f t="shared" si="2"/>
        <v xml:space="preserve"> </v>
      </c>
      <c r="M53" s="342" t="str">
        <f t="shared" si="2"/>
        <v xml:space="preserve"> </v>
      </c>
      <c r="O53" s="339"/>
      <c r="P53" s="368" t="s">
        <v>5</v>
      </c>
      <c r="Q53" s="369">
        <f>VLOOKUP(P48,'achtergrond - matchmaking'!$AK$12:$AY$193,6,FALSE)</f>
        <v>2</v>
      </c>
      <c r="R53" s="369">
        <f>VLOOKUP(P48,'achtergrond - matchmaking'!$AK$12:$AY$193,7,FALSE)</f>
        <v>5</v>
      </c>
      <c r="S53" s="369" t="str">
        <f>IF(P48="-","-",invulblad!$Y$58)</f>
        <v/>
      </c>
      <c r="T53" s="342" t="str">
        <f t="shared" si="3"/>
        <v>v</v>
      </c>
      <c r="U53" s="342" t="str">
        <f t="shared" si="3"/>
        <v>v</v>
      </c>
      <c r="V53" s="342" t="str">
        <f t="shared" si="3"/>
        <v>v</v>
      </c>
      <c r="W53" s="342" t="str">
        <f t="shared" si="3"/>
        <v>v</v>
      </c>
      <c r="X53" s="342" t="str">
        <f t="shared" si="3"/>
        <v xml:space="preserve"> </v>
      </c>
      <c r="Y53" s="342" t="str">
        <f t="shared" si="3"/>
        <v xml:space="preserve"> </v>
      </c>
    </row>
    <row r="54" spans="3:25" ht="15" hidden="1" customHeight="1" outlineLevel="1">
      <c r="D54" s="368" t="s">
        <v>6</v>
      </c>
      <c r="E54" s="369">
        <f>VLOOKUP(D48,'achtergrond - matchmaking'!$AK$12:$AY$193,8,FALSE)</f>
        <v>4</v>
      </c>
      <c r="F54" s="369">
        <f>VLOOKUP(D48,'achtergrond - matchmaking'!$AK$12:$AY$193,9,FALSE)</f>
        <v>5</v>
      </c>
      <c r="G54" s="369" t="str">
        <f>IF(D48="-","-",invulblad!$Y$65)</f>
        <v/>
      </c>
      <c r="H54" s="342" t="str">
        <f t="shared" si="2"/>
        <v>v</v>
      </c>
      <c r="I54" s="342" t="str">
        <f t="shared" si="2"/>
        <v>v</v>
      </c>
      <c r="J54" s="342" t="str">
        <f t="shared" si="2"/>
        <v xml:space="preserve"> </v>
      </c>
      <c r="K54" s="342" t="str">
        <f t="shared" si="2"/>
        <v xml:space="preserve"> </v>
      </c>
      <c r="L54" s="342" t="str">
        <f t="shared" si="2"/>
        <v xml:space="preserve"> </v>
      </c>
      <c r="M54" s="342" t="str">
        <f t="shared" si="2"/>
        <v xml:space="preserve"> </v>
      </c>
      <c r="O54" s="339"/>
      <c r="P54" s="368" t="s">
        <v>6</v>
      </c>
      <c r="Q54" s="369">
        <f>VLOOKUP(P48,'achtergrond - matchmaking'!$AK$12:$AY$193,8,FALSE)</f>
        <v>2</v>
      </c>
      <c r="R54" s="369">
        <f>VLOOKUP(P48,'achtergrond - matchmaking'!$AK$12:$AY$193,9,FALSE)</f>
        <v>5</v>
      </c>
      <c r="S54" s="369" t="str">
        <f>IF(P48="-","-",invulblad!$Y$65)</f>
        <v/>
      </c>
      <c r="T54" s="342" t="str">
        <f t="shared" si="3"/>
        <v>v</v>
      </c>
      <c r="U54" s="342" t="str">
        <f t="shared" si="3"/>
        <v>v</v>
      </c>
      <c r="V54" s="342" t="str">
        <f t="shared" si="3"/>
        <v>v</v>
      </c>
      <c r="W54" s="342" t="str">
        <f t="shared" si="3"/>
        <v>v</v>
      </c>
      <c r="X54" s="342" t="str">
        <f t="shared" si="3"/>
        <v xml:space="preserve"> </v>
      </c>
      <c r="Y54" s="342" t="str">
        <f t="shared" si="3"/>
        <v xml:space="preserve"> </v>
      </c>
    </row>
    <row r="55" spans="3:25" ht="15" hidden="1" customHeight="1" outlineLevel="1">
      <c r="D55" s="368" t="s">
        <v>35</v>
      </c>
      <c r="E55" s="369">
        <f>VLOOKUP(D48,'achtergrond - matchmaking'!$AK$12:$AY$193,10,FALSE)</f>
        <v>4</v>
      </c>
      <c r="F55" s="369">
        <f>VLOOKUP(D48,'achtergrond - matchmaking'!$AK$12:$AY$193,11,FALSE)</f>
        <v>5</v>
      </c>
      <c r="G55" s="369" t="str">
        <f>IF(D48="-","-",invulblad!$Y$71)</f>
        <v/>
      </c>
      <c r="H55" s="342" t="str">
        <f t="shared" si="2"/>
        <v>v</v>
      </c>
      <c r="I55" s="342" t="str">
        <f t="shared" si="2"/>
        <v>v</v>
      </c>
      <c r="J55" s="342" t="str">
        <f t="shared" si="2"/>
        <v xml:space="preserve"> </v>
      </c>
      <c r="K55" s="342" t="str">
        <f t="shared" si="2"/>
        <v xml:space="preserve"> </v>
      </c>
      <c r="L55" s="342" t="str">
        <f t="shared" si="2"/>
        <v xml:space="preserve"> </v>
      </c>
      <c r="M55" s="342" t="str">
        <f t="shared" si="2"/>
        <v xml:space="preserve"> </v>
      </c>
      <c r="O55" s="339"/>
      <c r="P55" s="368" t="s">
        <v>35</v>
      </c>
      <c r="Q55" s="369">
        <f>VLOOKUP(P48,'achtergrond - matchmaking'!$AK$12:$AY$193,10,FALSE)</f>
        <v>0</v>
      </c>
      <c r="R55" s="369">
        <f>VLOOKUP(P48,'achtergrond - matchmaking'!$AK$12:$AY$193,11,FALSE)</f>
        <v>5</v>
      </c>
      <c r="S55" s="369" t="str">
        <f>IF(P48="-","-",invulblad!$Y$71)</f>
        <v/>
      </c>
      <c r="T55" s="342" t="str">
        <f t="shared" si="3"/>
        <v>v</v>
      </c>
      <c r="U55" s="342" t="str">
        <f t="shared" si="3"/>
        <v>v</v>
      </c>
      <c r="V55" s="342" t="str">
        <f t="shared" si="3"/>
        <v>v</v>
      </c>
      <c r="W55" s="342" t="str">
        <f t="shared" si="3"/>
        <v>v</v>
      </c>
      <c r="X55" s="342" t="str">
        <f t="shared" si="3"/>
        <v>v</v>
      </c>
      <c r="Y55" s="342" t="str">
        <f t="shared" si="3"/>
        <v>v</v>
      </c>
    </row>
    <row r="56" spans="3:25" ht="15" hidden="1" customHeight="1" outlineLevel="1">
      <c r="D56" s="368" t="s">
        <v>7</v>
      </c>
      <c r="E56" s="369">
        <f>VLOOKUP(D48,'achtergrond - matchmaking'!$AK$12:$AY$193,12,FALSE)</f>
        <v>0</v>
      </c>
      <c r="F56" s="369">
        <f>VLOOKUP(D48,'achtergrond - matchmaking'!$AK$12:$AY$193,13,FALSE)</f>
        <v>3</v>
      </c>
      <c r="G56" s="369" t="str">
        <f>IF(D48="-","-",invulblad!$Y$76)</f>
        <v/>
      </c>
      <c r="H56" s="342" t="str">
        <f t="shared" si="2"/>
        <v xml:space="preserve"> </v>
      </c>
      <c r="I56" s="342" t="str">
        <f t="shared" si="2"/>
        <v xml:space="preserve"> </v>
      </c>
      <c r="J56" s="342" t="str">
        <f t="shared" si="2"/>
        <v>v</v>
      </c>
      <c r="K56" s="342" t="str">
        <f t="shared" si="2"/>
        <v>v</v>
      </c>
      <c r="L56" s="342" t="str">
        <f t="shared" si="2"/>
        <v>v</v>
      </c>
      <c r="M56" s="342" t="str">
        <f t="shared" si="2"/>
        <v>v</v>
      </c>
      <c r="O56" s="339"/>
      <c r="P56" s="368" t="s">
        <v>7</v>
      </c>
      <c r="Q56" s="369">
        <f>VLOOKUP(P48,'achtergrond - matchmaking'!$AK$12:$AY$193,12,FALSE)</f>
        <v>2</v>
      </c>
      <c r="R56" s="369">
        <f>VLOOKUP(P48,'achtergrond - matchmaking'!$AK$12:$AY$193,13,FALSE)</f>
        <v>5</v>
      </c>
      <c r="S56" s="369" t="str">
        <f>IF(P48="-","-",invulblad!$Y$76)</f>
        <v/>
      </c>
      <c r="T56" s="342" t="str">
        <f t="shared" si="3"/>
        <v>v</v>
      </c>
      <c r="U56" s="342" t="str">
        <f t="shared" si="3"/>
        <v>v</v>
      </c>
      <c r="V56" s="342" t="str">
        <f t="shared" si="3"/>
        <v>v</v>
      </c>
      <c r="W56" s="342" t="str">
        <f t="shared" si="3"/>
        <v>v</v>
      </c>
      <c r="X56" s="342" t="str">
        <f t="shared" si="3"/>
        <v xml:space="preserve"> </v>
      </c>
      <c r="Y56" s="342" t="str">
        <f t="shared" si="3"/>
        <v xml:space="preserve"> </v>
      </c>
    </row>
    <row r="57" spans="3:25" ht="15" hidden="1" customHeight="1" outlineLevel="1">
      <c r="D57" s="368" t="s">
        <v>8</v>
      </c>
      <c r="E57" s="369">
        <f>VLOOKUP(D48,'achtergrond - matchmaking'!$AK$12:$AY$193,14,FALSE)</f>
        <v>0</v>
      </c>
      <c r="F57" s="369">
        <f>VLOOKUP(D48,'achtergrond - matchmaking'!$AK$12:$AY$193,15,FALSE)</f>
        <v>3</v>
      </c>
      <c r="G57" s="369" t="str">
        <f>IF(D48="-","-",invulblad!$Y$81)</f>
        <v/>
      </c>
      <c r="H57" s="342" t="str">
        <f t="shared" si="2"/>
        <v xml:space="preserve"> </v>
      </c>
      <c r="I57" s="342" t="str">
        <f t="shared" si="2"/>
        <v xml:space="preserve"> </v>
      </c>
      <c r="J57" s="342" t="str">
        <f t="shared" si="2"/>
        <v>v</v>
      </c>
      <c r="K57" s="342" t="str">
        <f t="shared" si="2"/>
        <v>v</v>
      </c>
      <c r="L57" s="342" t="str">
        <f t="shared" si="2"/>
        <v>v</v>
      </c>
      <c r="M57" s="342" t="str">
        <f t="shared" si="2"/>
        <v>v</v>
      </c>
      <c r="O57" s="339"/>
      <c r="P57" s="368" t="s">
        <v>8</v>
      </c>
      <c r="Q57" s="369">
        <f>VLOOKUP(P48,'achtergrond - matchmaking'!$AK$12:$AY$193,14,FALSE)</f>
        <v>2</v>
      </c>
      <c r="R57" s="369">
        <f>VLOOKUP(P48,'achtergrond - matchmaking'!$AK$12:$AY$193,15,FALSE)</f>
        <v>5</v>
      </c>
      <c r="S57" s="369" t="str">
        <f>IF(P48="-","-",invulblad!$Y$81)</f>
        <v/>
      </c>
      <c r="T57" s="342" t="str">
        <f t="shared" si="3"/>
        <v>v</v>
      </c>
      <c r="U57" s="342" t="str">
        <f t="shared" si="3"/>
        <v>v</v>
      </c>
      <c r="V57" s="342" t="str">
        <f t="shared" si="3"/>
        <v>v</v>
      </c>
      <c r="W57" s="342" t="str">
        <f t="shared" si="3"/>
        <v>v</v>
      </c>
      <c r="X57" s="342" t="str">
        <f t="shared" si="3"/>
        <v xml:space="preserve"> </v>
      </c>
      <c r="Y57" s="342" t="str">
        <f t="shared" si="3"/>
        <v xml:space="preserve"> </v>
      </c>
    </row>
    <row r="58" spans="3:25" ht="15" hidden="1" customHeight="1" outlineLevel="1">
      <c r="E58" s="339"/>
      <c r="F58" s="339"/>
      <c r="G58" s="339"/>
      <c r="O58" s="339"/>
      <c r="P58" s="340"/>
      <c r="Q58" s="339"/>
      <c r="S58" s="339"/>
      <c r="T58" s="341"/>
      <c r="U58" s="339"/>
      <c r="V58" s="339"/>
      <c r="W58" s="339"/>
    </row>
    <row r="59" spans="3:25" ht="15" hidden="1" customHeight="1" outlineLevel="1">
      <c r="C59" s="341">
        <f>'achtergrond - matchmaking'!D201</f>
        <v>5</v>
      </c>
      <c r="D59" s="355" t="str">
        <f>VLOOKUP(matchmaking!C59,'achtergrond - matchmaking'!$D$197:$H$215,3,FALSE)</f>
        <v>GEMEENSCHAPSGEBRUIK / CULTUUR (L)</v>
      </c>
      <c r="E59" s="356"/>
      <c r="F59" s="356"/>
      <c r="G59" s="356"/>
      <c r="H59" s="356"/>
      <c r="I59" s="356"/>
      <c r="J59" s="356"/>
      <c r="K59" s="356"/>
      <c r="L59" s="357"/>
      <c r="M59" s="358">
        <f>VLOOKUP(matchmaking!C59,'achtergrond - matchmaking'!$D$197:$H$215,5,FALSE)</f>
        <v>0</v>
      </c>
      <c r="O59" s="341">
        <f>'achtergrond - matchmaking'!D202</f>
        <v>6</v>
      </c>
      <c r="P59" s="355" t="str">
        <f>VLOOKUP(matchmaking!O59,'achtergrond - matchmaking'!$D$197:$H$215,3,FALSE)</f>
        <v>KANTOREN (S)</v>
      </c>
      <c r="Q59" s="356"/>
      <c r="R59" s="356"/>
      <c r="S59" s="356"/>
      <c r="T59" s="356"/>
      <c r="U59" s="356"/>
      <c r="V59" s="356"/>
      <c r="W59" s="356"/>
      <c r="X59" s="357"/>
      <c r="Y59" s="358">
        <f>VLOOKUP(matchmaking!O59,'achtergrond - matchmaking'!$D$197:$H$215,5,FALSE)</f>
        <v>0</v>
      </c>
    </row>
    <row r="60" spans="3:25" ht="15" hidden="1" customHeight="1" outlineLevel="1">
      <c r="D60" s="359" t="str">
        <f>VLOOKUP(matchmaking!C59,'achtergrond - matchmaking'!$D$197:$H$215,4,FALSE)</f>
        <v>tentoonstellingsruimte/museum/concertzaal met kantoorruimte, archief, loges, stockageruimte,…</v>
      </c>
      <c r="E60" s="360"/>
      <c r="F60" s="360"/>
      <c r="G60" s="360"/>
      <c r="H60" s="361"/>
      <c r="I60" s="360"/>
      <c r="J60" s="360"/>
      <c r="K60" s="360"/>
      <c r="L60" s="362"/>
      <c r="M60" s="363"/>
      <c r="O60" s="339"/>
      <c r="P60" s="359" t="str">
        <f>VLOOKUP(matchmaking!O59,'achtergrond - matchmaking'!$D$197:$H$215,4,FALSE)</f>
        <v>beperkte kantoorruimte, praktijkruimte, atelierruimte…</v>
      </c>
      <c r="Q60" s="360"/>
      <c r="R60" s="360"/>
      <c r="S60" s="360"/>
      <c r="T60" s="361"/>
      <c r="U60" s="360"/>
      <c r="V60" s="360"/>
      <c r="W60" s="360"/>
      <c r="X60" s="362"/>
      <c r="Y60" s="363"/>
    </row>
    <row r="61" spans="3:25" ht="15" hidden="1" customHeight="1" outlineLevel="1">
      <c r="D61" s="364"/>
      <c r="E61" s="365" t="s">
        <v>107</v>
      </c>
      <c r="F61" s="365" t="s">
        <v>108</v>
      </c>
      <c r="G61" s="366" t="s">
        <v>97</v>
      </c>
      <c r="H61" s="367">
        <v>5</v>
      </c>
      <c r="I61" s="367">
        <v>4</v>
      </c>
      <c r="J61" s="367">
        <v>3</v>
      </c>
      <c r="K61" s="367">
        <v>2</v>
      </c>
      <c r="L61" s="367">
        <v>1</v>
      </c>
      <c r="M61" s="367">
        <v>0</v>
      </c>
      <c r="O61" s="339"/>
      <c r="P61" s="364"/>
      <c r="Q61" s="365" t="s">
        <v>107</v>
      </c>
      <c r="R61" s="365" t="s">
        <v>108</v>
      </c>
      <c r="S61" s="366" t="s">
        <v>97</v>
      </c>
      <c r="T61" s="367">
        <v>5</v>
      </c>
      <c r="U61" s="367">
        <v>4</v>
      </c>
      <c r="V61" s="367">
        <v>3</v>
      </c>
      <c r="W61" s="367">
        <v>2</v>
      </c>
      <c r="X61" s="367">
        <v>1</v>
      </c>
      <c r="Y61" s="367">
        <v>0</v>
      </c>
    </row>
    <row r="62" spans="3:25" ht="15" hidden="1" customHeight="1" outlineLevel="1">
      <c r="D62" s="368" t="s">
        <v>9</v>
      </c>
      <c r="E62" s="369">
        <f>VLOOKUP(D59,'achtergrond - matchmaking'!$AK$12:$AY$193,2,FALSE)</f>
        <v>4</v>
      </c>
      <c r="F62" s="369">
        <f>VLOOKUP(D59,'achtergrond - matchmaking'!$AK$12:$AY$193,3,FALSE)</f>
        <v>5</v>
      </c>
      <c r="G62" s="369" t="str">
        <f>IF(D59="-","-",invulblad!$Y$46)</f>
        <v/>
      </c>
      <c r="H62" s="342" t="str">
        <f t="shared" ref="H62:M68" si="4">IF(AND($E62="",$F62=""),"",IF(H$39=$G62,IF(AND(H$39&gt;=$E62,H$39&lt;=$F62),$N$3,$N$4),IF(AND(H$39&gt;=$E62,H$39&lt;=$F62),$N$5,$N$6)))</f>
        <v>v</v>
      </c>
      <c r="I62" s="342" t="str">
        <f t="shared" si="4"/>
        <v>v</v>
      </c>
      <c r="J62" s="342" t="str">
        <f t="shared" si="4"/>
        <v xml:space="preserve"> </v>
      </c>
      <c r="K62" s="342" t="str">
        <f t="shared" si="4"/>
        <v xml:space="preserve"> </v>
      </c>
      <c r="L62" s="342" t="str">
        <f t="shared" si="4"/>
        <v xml:space="preserve"> </v>
      </c>
      <c r="M62" s="342" t="str">
        <f t="shared" si="4"/>
        <v xml:space="preserve"> </v>
      </c>
      <c r="O62" s="339"/>
      <c r="P62" s="368" t="s">
        <v>9</v>
      </c>
      <c r="Q62" s="369">
        <f>VLOOKUP(P59,'achtergrond - matchmaking'!$AK$12:$AY$193,2,FALSE)</f>
        <v>4</v>
      </c>
      <c r="R62" s="369">
        <f>VLOOKUP(P59,'achtergrond - matchmaking'!$AK$12:$AY$193,3,FALSE)</f>
        <v>5</v>
      </c>
      <c r="S62" s="369" t="str">
        <f>IF(P59="-","-",invulblad!$Y$46)</f>
        <v/>
      </c>
      <c r="T62" s="342" t="str">
        <f t="shared" ref="T62:Y68" si="5">IF(AND($Q62="",$R62=""),"",IF(T$39=$S62,IF(AND(T$39&gt;=$Q62,T$39&lt;=$R62),$N$3,$N$4),IF(AND(T$39&gt;=$Q62,T$39&lt;=$R62),$N$5,$N$6)))</f>
        <v>v</v>
      </c>
      <c r="U62" s="342" t="str">
        <f t="shared" si="5"/>
        <v>v</v>
      </c>
      <c r="V62" s="342" t="str">
        <f t="shared" si="5"/>
        <v xml:space="preserve"> </v>
      </c>
      <c r="W62" s="342" t="str">
        <f t="shared" si="5"/>
        <v xml:space="preserve"> </v>
      </c>
      <c r="X62" s="342" t="str">
        <f t="shared" si="5"/>
        <v xml:space="preserve"> </v>
      </c>
      <c r="Y62" s="342" t="str">
        <f t="shared" si="5"/>
        <v xml:space="preserve"> </v>
      </c>
    </row>
    <row r="63" spans="3:25" ht="15" hidden="1" customHeight="1" outlineLevel="1">
      <c r="D63" s="368" t="s">
        <v>4</v>
      </c>
      <c r="E63" s="369">
        <f>VLOOKUP(D59,'achtergrond - matchmaking'!$AK$12:$AY$193,4,FALSE)</f>
        <v>2</v>
      </c>
      <c r="F63" s="369">
        <f>VLOOKUP(D59,'achtergrond - matchmaking'!$AK$12:$AY$193,5,FALSE)</f>
        <v>5</v>
      </c>
      <c r="G63" s="369" t="str">
        <f>IF(D59="-","-",invulblad!$Y$52)</f>
        <v/>
      </c>
      <c r="H63" s="342" t="str">
        <f t="shared" si="4"/>
        <v>v</v>
      </c>
      <c r="I63" s="342" t="str">
        <f t="shared" si="4"/>
        <v>v</v>
      </c>
      <c r="J63" s="342" t="str">
        <f t="shared" si="4"/>
        <v>v</v>
      </c>
      <c r="K63" s="342" t="str">
        <f t="shared" si="4"/>
        <v>v</v>
      </c>
      <c r="L63" s="342" t="str">
        <f t="shared" si="4"/>
        <v xml:space="preserve"> </v>
      </c>
      <c r="M63" s="342" t="str">
        <f t="shared" si="4"/>
        <v xml:space="preserve"> </v>
      </c>
      <c r="O63" s="339"/>
      <c r="P63" s="368" t="s">
        <v>4</v>
      </c>
      <c r="Q63" s="369">
        <f>VLOOKUP(P59,'achtergrond - matchmaking'!$AK$12:$AY$193,4,FALSE)</f>
        <v>2</v>
      </c>
      <c r="R63" s="369">
        <f>VLOOKUP(P59,'achtergrond - matchmaking'!$AK$12:$AY$193,5,FALSE)</f>
        <v>5</v>
      </c>
      <c r="S63" s="369" t="str">
        <f>IF(P59="-","-",invulblad!$Y$52)</f>
        <v/>
      </c>
      <c r="T63" s="342" t="str">
        <f t="shared" si="5"/>
        <v>v</v>
      </c>
      <c r="U63" s="342" t="str">
        <f t="shared" si="5"/>
        <v>v</v>
      </c>
      <c r="V63" s="342" t="str">
        <f t="shared" si="5"/>
        <v>v</v>
      </c>
      <c r="W63" s="342" t="str">
        <f t="shared" si="5"/>
        <v>v</v>
      </c>
      <c r="X63" s="342" t="str">
        <f t="shared" si="5"/>
        <v xml:space="preserve"> </v>
      </c>
      <c r="Y63" s="342" t="str">
        <f t="shared" si="5"/>
        <v xml:space="preserve"> </v>
      </c>
    </row>
    <row r="64" spans="3:25" ht="15" hidden="1" customHeight="1" outlineLevel="1">
      <c r="D64" s="368" t="s">
        <v>5</v>
      </c>
      <c r="E64" s="369">
        <f>VLOOKUP(D59,'achtergrond - matchmaking'!$AK$12:$AY$193,6,FALSE)</f>
        <v>2</v>
      </c>
      <c r="F64" s="369">
        <f>VLOOKUP(D59,'achtergrond - matchmaking'!$AK$12:$AY$193,7,FALSE)</f>
        <v>5</v>
      </c>
      <c r="G64" s="369" t="str">
        <f>IF(D59="-","-",invulblad!$Y$58)</f>
        <v/>
      </c>
      <c r="H64" s="342" t="str">
        <f t="shared" si="4"/>
        <v>v</v>
      </c>
      <c r="I64" s="342" t="str">
        <f t="shared" si="4"/>
        <v>v</v>
      </c>
      <c r="J64" s="342" t="str">
        <f t="shared" si="4"/>
        <v>v</v>
      </c>
      <c r="K64" s="342" t="str">
        <f t="shared" si="4"/>
        <v>v</v>
      </c>
      <c r="L64" s="342" t="str">
        <f t="shared" si="4"/>
        <v xml:space="preserve"> </v>
      </c>
      <c r="M64" s="342" t="str">
        <f t="shared" si="4"/>
        <v xml:space="preserve"> </v>
      </c>
      <c r="O64" s="339"/>
      <c r="P64" s="368" t="s">
        <v>5</v>
      </c>
      <c r="Q64" s="369">
        <f>VLOOKUP(P59,'achtergrond - matchmaking'!$AK$12:$AY$193,6,FALSE)</f>
        <v>2</v>
      </c>
      <c r="R64" s="369">
        <f>VLOOKUP(P59,'achtergrond - matchmaking'!$AK$12:$AY$193,7,FALSE)</f>
        <v>5</v>
      </c>
      <c r="S64" s="369" t="str">
        <f>IF(P59="-","-",invulblad!$Y$58)</f>
        <v/>
      </c>
      <c r="T64" s="342" t="str">
        <f t="shared" si="5"/>
        <v>v</v>
      </c>
      <c r="U64" s="342" t="str">
        <f t="shared" si="5"/>
        <v>v</v>
      </c>
      <c r="V64" s="342" t="str">
        <f t="shared" si="5"/>
        <v>v</v>
      </c>
      <c r="W64" s="342" t="str">
        <f t="shared" si="5"/>
        <v>v</v>
      </c>
      <c r="X64" s="342" t="str">
        <f t="shared" si="5"/>
        <v xml:space="preserve"> </v>
      </c>
      <c r="Y64" s="342" t="str">
        <f t="shared" si="5"/>
        <v xml:space="preserve"> </v>
      </c>
    </row>
    <row r="65" spans="3:25" ht="15" hidden="1" customHeight="1" outlineLevel="1">
      <c r="D65" s="368" t="s">
        <v>6</v>
      </c>
      <c r="E65" s="369">
        <f>VLOOKUP(D59,'achtergrond - matchmaking'!$AK$12:$AY$193,8,FALSE)</f>
        <v>4</v>
      </c>
      <c r="F65" s="369">
        <f>VLOOKUP(D59,'achtergrond - matchmaking'!$AK$12:$AY$193,9,FALSE)</f>
        <v>5</v>
      </c>
      <c r="G65" s="369" t="str">
        <f>IF(D59="-","-",invulblad!$Y$65)</f>
        <v/>
      </c>
      <c r="H65" s="342" t="str">
        <f t="shared" si="4"/>
        <v>v</v>
      </c>
      <c r="I65" s="342" t="str">
        <f t="shared" si="4"/>
        <v>v</v>
      </c>
      <c r="J65" s="342" t="str">
        <f t="shared" si="4"/>
        <v xml:space="preserve"> </v>
      </c>
      <c r="K65" s="342" t="str">
        <f t="shared" si="4"/>
        <v xml:space="preserve"> </v>
      </c>
      <c r="L65" s="342" t="str">
        <f t="shared" si="4"/>
        <v xml:space="preserve"> </v>
      </c>
      <c r="M65" s="342" t="str">
        <f t="shared" si="4"/>
        <v xml:space="preserve"> </v>
      </c>
      <c r="O65" s="339"/>
      <c r="P65" s="368" t="s">
        <v>6</v>
      </c>
      <c r="Q65" s="369">
        <f>VLOOKUP(P59,'achtergrond - matchmaking'!$AK$12:$AY$193,8,FALSE)</f>
        <v>2</v>
      </c>
      <c r="R65" s="369">
        <f>VLOOKUP(P59,'achtergrond - matchmaking'!$AK$12:$AY$193,9,FALSE)</f>
        <v>5</v>
      </c>
      <c r="S65" s="369" t="str">
        <f>IF(P59="-","-",invulblad!$Y$65)</f>
        <v/>
      </c>
      <c r="T65" s="342" t="str">
        <f t="shared" si="5"/>
        <v>v</v>
      </c>
      <c r="U65" s="342" t="str">
        <f t="shared" si="5"/>
        <v>v</v>
      </c>
      <c r="V65" s="342" t="str">
        <f t="shared" si="5"/>
        <v>v</v>
      </c>
      <c r="W65" s="342" t="str">
        <f t="shared" si="5"/>
        <v>v</v>
      </c>
      <c r="X65" s="342" t="str">
        <f t="shared" si="5"/>
        <v xml:space="preserve"> </v>
      </c>
      <c r="Y65" s="342" t="str">
        <f t="shared" si="5"/>
        <v xml:space="preserve"> </v>
      </c>
    </row>
    <row r="66" spans="3:25" ht="15" hidden="1" customHeight="1" outlineLevel="1">
      <c r="D66" s="368" t="s">
        <v>35</v>
      </c>
      <c r="E66" s="369">
        <f>VLOOKUP(D59,'achtergrond - matchmaking'!$AK$12:$AY$193,10,FALSE)</f>
        <v>2</v>
      </c>
      <c r="F66" s="369">
        <f>VLOOKUP(D59,'achtergrond - matchmaking'!$AK$12:$AY$193,11,FALSE)</f>
        <v>5</v>
      </c>
      <c r="G66" s="369" t="str">
        <f>IF(D59="-","-",invulblad!$Y$71)</f>
        <v/>
      </c>
      <c r="H66" s="342" t="str">
        <f t="shared" si="4"/>
        <v>v</v>
      </c>
      <c r="I66" s="342" t="str">
        <f t="shared" si="4"/>
        <v>v</v>
      </c>
      <c r="J66" s="342" t="str">
        <f t="shared" si="4"/>
        <v>v</v>
      </c>
      <c r="K66" s="342" t="str">
        <f t="shared" si="4"/>
        <v>v</v>
      </c>
      <c r="L66" s="342" t="str">
        <f t="shared" si="4"/>
        <v xml:space="preserve"> </v>
      </c>
      <c r="M66" s="342" t="str">
        <f t="shared" si="4"/>
        <v xml:space="preserve"> </v>
      </c>
      <c r="O66" s="339"/>
      <c r="P66" s="368" t="s">
        <v>35</v>
      </c>
      <c r="Q66" s="369">
        <f>VLOOKUP(P59,'achtergrond - matchmaking'!$AK$12:$AY$193,10,FALSE)</f>
        <v>0</v>
      </c>
      <c r="R66" s="369">
        <f>VLOOKUP(P59,'achtergrond - matchmaking'!$AK$12:$AY$193,11,FALSE)</f>
        <v>5</v>
      </c>
      <c r="S66" s="369" t="str">
        <f>IF(P59="-","-",invulblad!$Y$71)</f>
        <v/>
      </c>
      <c r="T66" s="342" t="str">
        <f t="shared" si="5"/>
        <v>v</v>
      </c>
      <c r="U66" s="342" t="str">
        <f t="shared" si="5"/>
        <v>v</v>
      </c>
      <c r="V66" s="342" t="str">
        <f t="shared" si="5"/>
        <v>v</v>
      </c>
      <c r="W66" s="342" t="str">
        <f t="shared" si="5"/>
        <v>v</v>
      </c>
      <c r="X66" s="342" t="str">
        <f t="shared" si="5"/>
        <v>v</v>
      </c>
      <c r="Y66" s="342" t="str">
        <f t="shared" si="5"/>
        <v>v</v>
      </c>
    </row>
    <row r="67" spans="3:25" ht="15" hidden="1" customHeight="1" outlineLevel="1">
      <c r="D67" s="368" t="s">
        <v>7</v>
      </c>
      <c r="E67" s="369">
        <f>VLOOKUP(D59,'achtergrond - matchmaking'!$AK$12:$AY$193,12,FALSE)</f>
        <v>2</v>
      </c>
      <c r="F67" s="369">
        <f>VLOOKUP(D59,'achtergrond - matchmaking'!$AK$12:$AY$193,13,FALSE)</f>
        <v>5</v>
      </c>
      <c r="G67" s="369" t="str">
        <f>IF(D59="-","-",invulblad!$Y$76)</f>
        <v/>
      </c>
      <c r="H67" s="342" t="str">
        <f t="shared" si="4"/>
        <v>v</v>
      </c>
      <c r="I67" s="342" t="str">
        <f t="shared" si="4"/>
        <v>v</v>
      </c>
      <c r="J67" s="342" t="str">
        <f t="shared" si="4"/>
        <v>v</v>
      </c>
      <c r="K67" s="342" t="str">
        <f t="shared" si="4"/>
        <v>v</v>
      </c>
      <c r="L67" s="342" t="str">
        <f t="shared" si="4"/>
        <v xml:space="preserve"> </v>
      </c>
      <c r="M67" s="342" t="str">
        <f t="shared" si="4"/>
        <v xml:space="preserve"> </v>
      </c>
      <c r="O67" s="339"/>
      <c r="P67" s="368" t="s">
        <v>7</v>
      </c>
      <c r="Q67" s="369">
        <f>VLOOKUP(P59,'achtergrond - matchmaking'!$AK$12:$AY$193,12,FALSE)</f>
        <v>0</v>
      </c>
      <c r="R67" s="369">
        <f>VLOOKUP(P59,'achtergrond - matchmaking'!$AK$12:$AY$193,13,FALSE)</f>
        <v>3</v>
      </c>
      <c r="S67" s="369" t="str">
        <f>IF(P59="-","-",invulblad!$Y$76)</f>
        <v/>
      </c>
      <c r="T67" s="342" t="str">
        <f t="shared" si="5"/>
        <v xml:space="preserve"> </v>
      </c>
      <c r="U67" s="342" t="str">
        <f t="shared" si="5"/>
        <v xml:space="preserve"> </v>
      </c>
      <c r="V67" s="342" t="str">
        <f t="shared" si="5"/>
        <v>v</v>
      </c>
      <c r="W67" s="342" t="str">
        <f t="shared" si="5"/>
        <v>v</v>
      </c>
      <c r="X67" s="342" t="str">
        <f t="shared" si="5"/>
        <v>v</v>
      </c>
      <c r="Y67" s="342" t="str">
        <f t="shared" si="5"/>
        <v>v</v>
      </c>
    </row>
    <row r="68" spans="3:25" ht="15" hidden="1" customHeight="1" outlineLevel="1">
      <c r="D68" s="368" t="s">
        <v>8</v>
      </c>
      <c r="E68" s="369">
        <f>VLOOKUP(D59,'achtergrond - matchmaking'!$AK$12:$AY$193,14,FALSE)</f>
        <v>2</v>
      </c>
      <c r="F68" s="369">
        <f>VLOOKUP(D59,'achtergrond - matchmaking'!$AK$12:$AY$193,15,FALSE)</f>
        <v>5</v>
      </c>
      <c r="G68" s="369" t="str">
        <f>IF(D59="-","-",invulblad!$Y$81)</f>
        <v/>
      </c>
      <c r="H68" s="342" t="str">
        <f t="shared" si="4"/>
        <v>v</v>
      </c>
      <c r="I68" s="342" t="str">
        <f t="shared" si="4"/>
        <v>v</v>
      </c>
      <c r="J68" s="342" t="str">
        <f t="shared" si="4"/>
        <v>v</v>
      </c>
      <c r="K68" s="342" t="str">
        <f t="shared" si="4"/>
        <v>v</v>
      </c>
      <c r="L68" s="342" t="str">
        <f t="shared" si="4"/>
        <v xml:space="preserve"> </v>
      </c>
      <c r="M68" s="342" t="str">
        <f t="shared" si="4"/>
        <v xml:space="preserve"> </v>
      </c>
      <c r="O68" s="339"/>
      <c r="P68" s="368" t="s">
        <v>8</v>
      </c>
      <c r="Q68" s="369">
        <f>VLOOKUP(P59,'achtergrond - matchmaking'!$AK$12:$AY$193,14,FALSE)</f>
        <v>0</v>
      </c>
      <c r="R68" s="369">
        <f>VLOOKUP(P59,'achtergrond - matchmaking'!$AK$12:$AY$193,15,FALSE)</f>
        <v>3</v>
      </c>
      <c r="S68" s="369" t="str">
        <f>IF(P59="-","-",invulblad!$Y$81)</f>
        <v/>
      </c>
      <c r="T68" s="342" t="str">
        <f t="shared" si="5"/>
        <v xml:space="preserve"> </v>
      </c>
      <c r="U68" s="342" t="str">
        <f t="shared" si="5"/>
        <v xml:space="preserve"> </v>
      </c>
      <c r="V68" s="342" t="str">
        <f t="shared" si="5"/>
        <v>v</v>
      </c>
      <c r="W68" s="342" t="str">
        <f t="shared" si="5"/>
        <v>v</v>
      </c>
      <c r="X68" s="342" t="str">
        <f t="shared" si="5"/>
        <v>v</v>
      </c>
      <c r="Y68" s="342" t="str">
        <f t="shared" si="5"/>
        <v>v</v>
      </c>
    </row>
    <row r="69" spans="3:25" ht="15" hidden="1" customHeight="1" outlineLevel="1">
      <c r="O69" s="339"/>
      <c r="P69" s="340"/>
      <c r="Q69" s="341"/>
      <c r="R69" s="341"/>
      <c r="S69" s="341"/>
      <c r="T69" s="341"/>
      <c r="U69" s="339"/>
      <c r="V69" s="339"/>
      <c r="W69" s="339"/>
    </row>
    <row r="70" spans="3:25" ht="15" hidden="1" customHeight="1" outlineLevel="1">
      <c r="C70" s="341">
        <f>'achtergrond - matchmaking'!D203</f>
        <v>7</v>
      </c>
      <c r="D70" s="355" t="str">
        <f>VLOOKUP(matchmaking!C70,'achtergrond - matchmaking'!$D$197:$H$215,3,FALSE)</f>
        <v>KANTOREN (L)</v>
      </c>
      <c r="E70" s="356"/>
      <c r="F70" s="356"/>
      <c r="G70" s="356"/>
      <c r="H70" s="356"/>
      <c r="I70" s="356"/>
      <c r="J70" s="356"/>
      <c r="K70" s="356"/>
      <c r="L70" s="357"/>
      <c r="M70" s="358">
        <f>VLOOKUP(matchmaking!C70,'achtergrond - matchmaking'!$D$197:$H$215,5,FALSE)</f>
        <v>0</v>
      </c>
      <c r="O70" s="341">
        <f>'achtergrond - matchmaking'!D204</f>
        <v>8</v>
      </c>
      <c r="P70" s="355" t="str">
        <f>VLOOKUP(matchmaking!O70,'achtergrond - matchmaking'!$D$197:$H$215,3,FALSE)</f>
        <v>ONDERWIJS (S)</v>
      </c>
      <c r="Q70" s="356"/>
      <c r="R70" s="356"/>
      <c r="S70" s="356"/>
      <c r="T70" s="356"/>
      <c r="U70" s="356"/>
      <c r="V70" s="356"/>
      <c r="W70" s="356"/>
      <c r="X70" s="357"/>
      <c r="Y70" s="358">
        <f>VLOOKUP(matchmaking!O70,'achtergrond - matchmaking'!$D$197:$H$215,5,FALSE)</f>
        <v>0</v>
      </c>
    </row>
    <row r="71" spans="3:25" ht="15" hidden="1" customHeight="1" outlineLevel="1">
      <c r="D71" s="359" t="str">
        <f>VLOOKUP(matchmaking!C70,'achtergrond - matchmaking'!$D$197:$H$215,4,FALSE)</f>
        <v>meerdere kantoren, administratief centrum, bedrijf,…</v>
      </c>
      <c r="E71" s="360"/>
      <c r="F71" s="360"/>
      <c r="G71" s="360"/>
      <c r="H71" s="361"/>
      <c r="I71" s="360"/>
      <c r="J71" s="360"/>
      <c r="K71" s="360"/>
      <c r="L71" s="362"/>
      <c r="M71" s="363"/>
      <c r="O71" s="339"/>
      <c r="P71" s="359" t="str">
        <f>VLOOKUP(matchmaking!O70,'achtergrond - matchmaking'!$D$197:$H$215,4,FALSE)</f>
        <v>workshopruimte, beperkt aantal klaslokalen, …</v>
      </c>
      <c r="Q71" s="360"/>
      <c r="R71" s="360"/>
      <c r="S71" s="360"/>
      <c r="T71" s="361"/>
      <c r="U71" s="360"/>
      <c r="V71" s="360"/>
      <c r="W71" s="360"/>
      <c r="X71" s="362"/>
      <c r="Y71" s="363"/>
    </row>
    <row r="72" spans="3:25" ht="15" hidden="1" customHeight="1" outlineLevel="1">
      <c r="D72" s="364"/>
      <c r="E72" s="365" t="s">
        <v>107</v>
      </c>
      <c r="F72" s="365" t="s">
        <v>108</v>
      </c>
      <c r="G72" s="366" t="s">
        <v>97</v>
      </c>
      <c r="H72" s="367">
        <v>5</v>
      </c>
      <c r="I72" s="367">
        <v>4</v>
      </c>
      <c r="J72" s="367">
        <v>3</v>
      </c>
      <c r="K72" s="367">
        <v>2</v>
      </c>
      <c r="L72" s="367">
        <v>1</v>
      </c>
      <c r="M72" s="367">
        <v>0</v>
      </c>
      <c r="O72" s="339"/>
      <c r="P72" s="364"/>
      <c r="Q72" s="365" t="s">
        <v>107</v>
      </c>
      <c r="R72" s="365" t="s">
        <v>108</v>
      </c>
      <c r="S72" s="366" t="s">
        <v>97</v>
      </c>
      <c r="T72" s="367">
        <v>5</v>
      </c>
      <c r="U72" s="367">
        <v>4</v>
      </c>
      <c r="V72" s="367">
        <v>3</v>
      </c>
      <c r="W72" s="367">
        <v>2</v>
      </c>
      <c r="X72" s="367">
        <v>1</v>
      </c>
      <c r="Y72" s="367">
        <v>0</v>
      </c>
    </row>
    <row r="73" spans="3:25" ht="15" hidden="1" customHeight="1" outlineLevel="1">
      <c r="D73" s="368" t="s">
        <v>9</v>
      </c>
      <c r="E73" s="369">
        <f>VLOOKUP(D70,'achtergrond - matchmaking'!$AK$12:$AY$193,2,FALSE)</f>
        <v>4</v>
      </c>
      <c r="F73" s="369">
        <f>VLOOKUP(D70,'achtergrond - matchmaking'!$AK$12:$AY$193,3,FALSE)</f>
        <v>5</v>
      </c>
      <c r="G73" s="369" t="str">
        <f>IF(D70="-","-",invulblad!$Y$46)</f>
        <v/>
      </c>
      <c r="H73" s="342" t="str">
        <f t="shared" ref="H73:M79" si="6">IF(AND($E73="",$F73=""),"",IF(H$39=$G73,IF(AND(H$39&gt;=$E73,H$39&lt;=$F73),$N$3,$N$4),IF(AND(H$39&gt;=$E73,H$39&lt;=$F73),$N$5,$N$6)))</f>
        <v>v</v>
      </c>
      <c r="I73" s="342" t="str">
        <f t="shared" si="6"/>
        <v>v</v>
      </c>
      <c r="J73" s="342" t="str">
        <f t="shared" si="6"/>
        <v xml:space="preserve"> </v>
      </c>
      <c r="K73" s="342" t="str">
        <f t="shared" si="6"/>
        <v xml:space="preserve"> </v>
      </c>
      <c r="L73" s="342" t="str">
        <f t="shared" si="6"/>
        <v xml:space="preserve"> </v>
      </c>
      <c r="M73" s="342" t="str">
        <f t="shared" si="6"/>
        <v xml:space="preserve"> </v>
      </c>
      <c r="O73" s="339"/>
      <c r="P73" s="368" t="s">
        <v>9</v>
      </c>
      <c r="Q73" s="369">
        <f>VLOOKUP(P70,'achtergrond - matchmaking'!$AK$12:$AY$193,2,FALSE)</f>
        <v>2</v>
      </c>
      <c r="R73" s="369">
        <f>VLOOKUP(P70,'achtergrond - matchmaking'!$AK$12:$AY$193,3,FALSE)</f>
        <v>5</v>
      </c>
      <c r="S73" s="369" t="str">
        <f>IF(P70="-","-",invulblad!$Y$46)</f>
        <v/>
      </c>
      <c r="T73" s="342" t="str">
        <f t="shared" ref="T73:Y79" si="7">IF(AND($Q73="",$R73=""),"",IF(T$39=$S73,IF(AND(T$39&gt;=$Q73,T$39&lt;=$R73),$N$3,$N$4),IF(AND(T$39&gt;=$Q73,T$39&lt;=$R73),$N$5,$N$6)))</f>
        <v>v</v>
      </c>
      <c r="U73" s="342" t="str">
        <f t="shared" si="7"/>
        <v>v</v>
      </c>
      <c r="V73" s="342" t="str">
        <f t="shared" si="7"/>
        <v>v</v>
      </c>
      <c r="W73" s="342" t="str">
        <f t="shared" si="7"/>
        <v>v</v>
      </c>
      <c r="X73" s="342" t="str">
        <f t="shared" si="7"/>
        <v xml:space="preserve"> </v>
      </c>
      <c r="Y73" s="342" t="str">
        <f t="shared" si="7"/>
        <v xml:space="preserve"> </v>
      </c>
    </row>
    <row r="74" spans="3:25" ht="15" hidden="1" customHeight="1" outlineLevel="1">
      <c r="D74" s="368" t="s">
        <v>4</v>
      </c>
      <c r="E74" s="369">
        <f>VLOOKUP(D70,'achtergrond - matchmaking'!$AK$12:$AY$193,4,FALSE)</f>
        <v>4</v>
      </c>
      <c r="F74" s="369">
        <f>VLOOKUP(D70,'achtergrond - matchmaking'!$AK$12:$AY$193,5,FALSE)</f>
        <v>5</v>
      </c>
      <c r="G74" s="369" t="str">
        <f>IF(D70="-","-",invulblad!$Y$52)</f>
        <v/>
      </c>
      <c r="H74" s="342" t="str">
        <f t="shared" si="6"/>
        <v>v</v>
      </c>
      <c r="I74" s="342" t="str">
        <f t="shared" si="6"/>
        <v>v</v>
      </c>
      <c r="J74" s="342" t="str">
        <f t="shared" si="6"/>
        <v xml:space="preserve"> </v>
      </c>
      <c r="K74" s="342" t="str">
        <f t="shared" si="6"/>
        <v xml:space="preserve"> </v>
      </c>
      <c r="L74" s="342" t="str">
        <f t="shared" si="6"/>
        <v xml:space="preserve"> </v>
      </c>
      <c r="M74" s="342" t="str">
        <f t="shared" si="6"/>
        <v xml:space="preserve"> </v>
      </c>
      <c r="O74" s="339"/>
      <c r="P74" s="368" t="s">
        <v>4</v>
      </c>
      <c r="Q74" s="369">
        <f>VLOOKUP(P70,'achtergrond - matchmaking'!$AK$12:$AY$193,4,FALSE)</f>
        <v>2</v>
      </c>
      <c r="R74" s="369">
        <f>VLOOKUP(P70,'achtergrond - matchmaking'!$AK$12:$AY$193,5,FALSE)</f>
        <v>5</v>
      </c>
      <c r="S74" s="369" t="str">
        <f>IF(P70="-","-",invulblad!$Y$52)</f>
        <v/>
      </c>
      <c r="T74" s="342" t="str">
        <f t="shared" si="7"/>
        <v>v</v>
      </c>
      <c r="U74" s="342" t="str">
        <f t="shared" si="7"/>
        <v>v</v>
      </c>
      <c r="V74" s="342" t="str">
        <f t="shared" si="7"/>
        <v>v</v>
      </c>
      <c r="W74" s="342" t="str">
        <f t="shared" si="7"/>
        <v>v</v>
      </c>
      <c r="X74" s="342" t="str">
        <f t="shared" si="7"/>
        <v xml:space="preserve"> </v>
      </c>
      <c r="Y74" s="342" t="str">
        <f t="shared" si="7"/>
        <v xml:space="preserve"> </v>
      </c>
    </row>
    <row r="75" spans="3:25" ht="15" hidden="1" customHeight="1" outlineLevel="1">
      <c r="D75" s="368" t="s">
        <v>5</v>
      </c>
      <c r="E75" s="369">
        <f>VLOOKUP(D70,'achtergrond - matchmaking'!$AK$12:$AY$193,6,FALSE)</f>
        <v>4</v>
      </c>
      <c r="F75" s="369">
        <f>VLOOKUP(D70,'achtergrond - matchmaking'!$AK$12:$AY$193,7,FALSE)</f>
        <v>5</v>
      </c>
      <c r="G75" s="369" t="str">
        <f>IF(D70="-","-",invulblad!$Y$58)</f>
        <v/>
      </c>
      <c r="H75" s="342" t="str">
        <f t="shared" si="6"/>
        <v>v</v>
      </c>
      <c r="I75" s="342" t="str">
        <f t="shared" si="6"/>
        <v>v</v>
      </c>
      <c r="J75" s="342" t="str">
        <f t="shared" si="6"/>
        <v xml:space="preserve"> </v>
      </c>
      <c r="K75" s="342" t="str">
        <f t="shared" si="6"/>
        <v xml:space="preserve"> </v>
      </c>
      <c r="L75" s="342" t="str">
        <f t="shared" si="6"/>
        <v xml:space="preserve"> </v>
      </c>
      <c r="M75" s="342" t="str">
        <f t="shared" si="6"/>
        <v xml:space="preserve"> </v>
      </c>
      <c r="O75" s="339"/>
      <c r="P75" s="368" t="s">
        <v>5</v>
      </c>
      <c r="Q75" s="369">
        <f>VLOOKUP(P70,'achtergrond - matchmaking'!$AK$12:$AY$193,6,FALSE)</f>
        <v>2</v>
      </c>
      <c r="R75" s="369">
        <f>VLOOKUP(P70,'achtergrond - matchmaking'!$AK$12:$AY$193,7,FALSE)</f>
        <v>5</v>
      </c>
      <c r="S75" s="369" t="str">
        <f>IF(P70="-","-",invulblad!$Y$58)</f>
        <v/>
      </c>
      <c r="T75" s="342" t="str">
        <f t="shared" si="7"/>
        <v>v</v>
      </c>
      <c r="U75" s="342" t="str">
        <f t="shared" si="7"/>
        <v>v</v>
      </c>
      <c r="V75" s="342" t="str">
        <f t="shared" si="7"/>
        <v>v</v>
      </c>
      <c r="W75" s="342" t="str">
        <f t="shared" si="7"/>
        <v>v</v>
      </c>
      <c r="X75" s="342" t="str">
        <f t="shared" si="7"/>
        <v xml:space="preserve"> </v>
      </c>
      <c r="Y75" s="342" t="str">
        <f t="shared" si="7"/>
        <v xml:space="preserve"> </v>
      </c>
    </row>
    <row r="76" spans="3:25" ht="15" hidden="1" customHeight="1" outlineLevel="1">
      <c r="D76" s="368" t="s">
        <v>6</v>
      </c>
      <c r="E76" s="369">
        <f>VLOOKUP(D70,'achtergrond - matchmaking'!$AK$12:$AY$193,8,FALSE)</f>
        <v>4</v>
      </c>
      <c r="F76" s="369">
        <f>VLOOKUP(D70,'achtergrond - matchmaking'!$AK$12:$AY$193,9,FALSE)</f>
        <v>5</v>
      </c>
      <c r="G76" s="369" t="str">
        <f>IF(D70="-","-",invulblad!$Y$65)</f>
        <v/>
      </c>
      <c r="H76" s="342" t="str">
        <f t="shared" si="6"/>
        <v>v</v>
      </c>
      <c r="I76" s="342" t="str">
        <f t="shared" si="6"/>
        <v>v</v>
      </c>
      <c r="J76" s="342" t="str">
        <f t="shared" si="6"/>
        <v xml:space="preserve"> </v>
      </c>
      <c r="K76" s="342" t="str">
        <f t="shared" si="6"/>
        <v xml:space="preserve"> </v>
      </c>
      <c r="L76" s="342" t="str">
        <f t="shared" si="6"/>
        <v xml:space="preserve"> </v>
      </c>
      <c r="M76" s="342" t="str">
        <f t="shared" si="6"/>
        <v xml:space="preserve"> </v>
      </c>
      <c r="O76" s="339"/>
      <c r="P76" s="368" t="s">
        <v>6</v>
      </c>
      <c r="Q76" s="369">
        <f>VLOOKUP(P70,'achtergrond - matchmaking'!$AK$12:$AY$193,8,FALSE)</f>
        <v>2</v>
      </c>
      <c r="R76" s="369">
        <f>VLOOKUP(P70,'achtergrond - matchmaking'!$AK$12:$AY$193,9,FALSE)</f>
        <v>5</v>
      </c>
      <c r="S76" s="369" t="str">
        <f>IF(P70="-","-",invulblad!$Y$65)</f>
        <v/>
      </c>
      <c r="T76" s="342" t="str">
        <f t="shared" si="7"/>
        <v>v</v>
      </c>
      <c r="U76" s="342" t="str">
        <f t="shared" si="7"/>
        <v>v</v>
      </c>
      <c r="V76" s="342" t="str">
        <f t="shared" si="7"/>
        <v>v</v>
      </c>
      <c r="W76" s="342" t="str">
        <f t="shared" si="7"/>
        <v>v</v>
      </c>
      <c r="X76" s="342" t="str">
        <f t="shared" si="7"/>
        <v xml:space="preserve"> </v>
      </c>
      <c r="Y76" s="342" t="str">
        <f t="shared" si="7"/>
        <v xml:space="preserve"> </v>
      </c>
    </row>
    <row r="77" spans="3:25" ht="15" hidden="1" customHeight="1" outlineLevel="1">
      <c r="D77" s="368" t="s">
        <v>35</v>
      </c>
      <c r="E77" s="369">
        <f>VLOOKUP(D70,'achtergrond - matchmaking'!$AK$12:$AY$193,10,FALSE)</f>
        <v>2</v>
      </c>
      <c r="F77" s="369">
        <f>VLOOKUP(D70,'achtergrond - matchmaking'!$AK$12:$AY$193,11,FALSE)</f>
        <v>5</v>
      </c>
      <c r="G77" s="369" t="str">
        <f>IF(D70="-","-",invulblad!$Y$71)</f>
        <v/>
      </c>
      <c r="H77" s="342" t="str">
        <f t="shared" si="6"/>
        <v>v</v>
      </c>
      <c r="I77" s="342" t="str">
        <f t="shared" si="6"/>
        <v>v</v>
      </c>
      <c r="J77" s="342" t="str">
        <f t="shared" si="6"/>
        <v>v</v>
      </c>
      <c r="K77" s="342" t="str">
        <f t="shared" si="6"/>
        <v>v</v>
      </c>
      <c r="L77" s="342" t="str">
        <f t="shared" si="6"/>
        <v xml:space="preserve"> </v>
      </c>
      <c r="M77" s="342" t="str">
        <f t="shared" si="6"/>
        <v xml:space="preserve"> </v>
      </c>
      <c r="O77" s="339"/>
      <c r="P77" s="368" t="s">
        <v>35</v>
      </c>
      <c r="Q77" s="369">
        <f>VLOOKUP(P70,'achtergrond - matchmaking'!$AK$12:$AY$193,10,FALSE)</f>
        <v>0</v>
      </c>
      <c r="R77" s="369">
        <f>VLOOKUP(P70,'achtergrond - matchmaking'!$AK$12:$AY$193,11,FALSE)</f>
        <v>5</v>
      </c>
      <c r="S77" s="369" t="str">
        <f>IF(P70="-","-",invulblad!$Y$71)</f>
        <v/>
      </c>
      <c r="T77" s="342" t="str">
        <f t="shared" si="7"/>
        <v>v</v>
      </c>
      <c r="U77" s="342" t="str">
        <f t="shared" si="7"/>
        <v>v</v>
      </c>
      <c r="V77" s="342" t="str">
        <f t="shared" si="7"/>
        <v>v</v>
      </c>
      <c r="W77" s="342" t="str">
        <f t="shared" si="7"/>
        <v>v</v>
      </c>
      <c r="X77" s="342" t="str">
        <f t="shared" si="7"/>
        <v>v</v>
      </c>
      <c r="Y77" s="342" t="str">
        <f t="shared" si="7"/>
        <v>v</v>
      </c>
    </row>
    <row r="78" spans="3:25" ht="15" hidden="1" customHeight="1" outlineLevel="1">
      <c r="D78" s="368" t="s">
        <v>7</v>
      </c>
      <c r="E78" s="369">
        <f>VLOOKUP(D70,'achtergrond - matchmaking'!$AK$12:$AY$193,12,FALSE)</f>
        <v>0</v>
      </c>
      <c r="F78" s="369">
        <f>VLOOKUP(D70,'achtergrond - matchmaking'!$AK$12:$AY$193,13,FALSE)</f>
        <v>1</v>
      </c>
      <c r="G78" s="369" t="str">
        <f>IF(D70="-","-",invulblad!$Y$76)</f>
        <v/>
      </c>
      <c r="H78" s="342" t="str">
        <f t="shared" si="6"/>
        <v xml:space="preserve"> </v>
      </c>
      <c r="I78" s="342" t="str">
        <f t="shared" si="6"/>
        <v xml:space="preserve"> </v>
      </c>
      <c r="J78" s="342" t="str">
        <f t="shared" si="6"/>
        <v xml:space="preserve"> </v>
      </c>
      <c r="K78" s="342" t="str">
        <f t="shared" si="6"/>
        <v xml:space="preserve"> </v>
      </c>
      <c r="L78" s="342" t="str">
        <f t="shared" si="6"/>
        <v>v</v>
      </c>
      <c r="M78" s="342" t="str">
        <f t="shared" si="6"/>
        <v>v</v>
      </c>
      <c r="O78" s="339"/>
      <c r="P78" s="368" t="s">
        <v>7</v>
      </c>
      <c r="Q78" s="369">
        <f>VLOOKUP(P70,'achtergrond - matchmaking'!$AK$12:$AY$193,12,FALSE)</f>
        <v>2</v>
      </c>
      <c r="R78" s="369">
        <f>VLOOKUP(P70,'achtergrond - matchmaking'!$AK$12:$AY$193,13,FALSE)</f>
        <v>5</v>
      </c>
      <c r="S78" s="369" t="str">
        <f>IF(P70="-","-",invulblad!$Y$76)</f>
        <v/>
      </c>
      <c r="T78" s="342" t="str">
        <f t="shared" si="7"/>
        <v>v</v>
      </c>
      <c r="U78" s="342" t="str">
        <f t="shared" si="7"/>
        <v>v</v>
      </c>
      <c r="V78" s="342" t="str">
        <f t="shared" si="7"/>
        <v>v</v>
      </c>
      <c r="W78" s="342" t="str">
        <f t="shared" si="7"/>
        <v>v</v>
      </c>
      <c r="X78" s="342" t="str">
        <f t="shared" si="7"/>
        <v xml:space="preserve"> </v>
      </c>
      <c r="Y78" s="342" t="str">
        <f t="shared" si="7"/>
        <v xml:space="preserve"> </v>
      </c>
    </row>
    <row r="79" spans="3:25" ht="15" hidden="1" customHeight="1" outlineLevel="1">
      <c r="D79" s="368" t="s">
        <v>8</v>
      </c>
      <c r="E79" s="369">
        <f>VLOOKUP(D70,'achtergrond - matchmaking'!$AK$12:$AY$193,14,FALSE)</f>
        <v>0</v>
      </c>
      <c r="F79" s="369">
        <f>VLOOKUP(D70,'achtergrond - matchmaking'!$AK$12:$AY$193,15,FALSE)</f>
        <v>1</v>
      </c>
      <c r="G79" s="369" t="str">
        <f>IF(D70="-","-",invulblad!$Y$81)</f>
        <v/>
      </c>
      <c r="H79" s="342" t="str">
        <f t="shared" si="6"/>
        <v xml:space="preserve"> </v>
      </c>
      <c r="I79" s="342" t="str">
        <f t="shared" si="6"/>
        <v xml:space="preserve"> </v>
      </c>
      <c r="J79" s="342" t="str">
        <f t="shared" si="6"/>
        <v xml:space="preserve"> </v>
      </c>
      <c r="K79" s="342" t="str">
        <f t="shared" si="6"/>
        <v xml:space="preserve"> </v>
      </c>
      <c r="L79" s="342" t="str">
        <f t="shared" si="6"/>
        <v>v</v>
      </c>
      <c r="M79" s="342" t="str">
        <f t="shared" si="6"/>
        <v>v</v>
      </c>
      <c r="O79" s="339"/>
      <c r="P79" s="368" t="s">
        <v>8</v>
      </c>
      <c r="Q79" s="369">
        <f>VLOOKUP(P70,'achtergrond - matchmaking'!$AK$12:$AY$193,14,FALSE)</f>
        <v>2</v>
      </c>
      <c r="R79" s="369">
        <f>VLOOKUP(P70,'achtergrond - matchmaking'!$AK$12:$AY$193,15,FALSE)</f>
        <v>5</v>
      </c>
      <c r="S79" s="369" t="str">
        <f>IF(P70="-","-",invulblad!$Y$81)</f>
        <v/>
      </c>
      <c r="T79" s="342" t="str">
        <f t="shared" si="7"/>
        <v>v</v>
      </c>
      <c r="U79" s="342" t="str">
        <f t="shared" si="7"/>
        <v>v</v>
      </c>
      <c r="V79" s="342" t="str">
        <f t="shared" si="7"/>
        <v>v</v>
      </c>
      <c r="W79" s="342" t="str">
        <f t="shared" si="7"/>
        <v>v</v>
      </c>
      <c r="X79" s="342" t="str">
        <f t="shared" si="7"/>
        <v xml:space="preserve"> </v>
      </c>
      <c r="Y79" s="342" t="str">
        <f t="shared" si="7"/>
        <v xml:space="preserve"> </v>
      </c>
    </row>
    <row r="80" spans="3:25" ht="15" hidden="1" customHeight="1" outlineLevel="1">
      <c r="O80" s="339"/>
      <c r="P80" s="340"/>
      <c r="Q80" s="341"/>
      <c r="R80" s="341"/>
      <c r="S80" s="341"/>
      <c r="T80" s="341"/>
      <c r="U80" s="339"/>
      <c r="V80" s="339"/>
      <c r="W80" s="339"/>
    </row>
    <row r="81" spans="3:25" ht="15" hidden="1" customHeight="1" outlineLevel="1">
      <c r="C81" s="341">
        <f>'achtergrond - matchmaking'!D205</f>
        <v>9</v>
      </c>
      <c r="D81" s="355" t="str">
        <f>VLOOKUP(matchmaking!C81,'achtergrond - matchmaking'!$D$197:$H$215,3,FALSE)</f>
        <v>ONDERWIJS (M)</v>
      </c>
      <c r="E81" s="356"/>
      <c r="F81" s="356"/>
      <c r="G81" s="356"/>
      <c r="H81" s="356"/>
      <c r="I81" s="356"/>
      <c r="J81" s="356"/>
      <c r="K81" s="356"/>
      <c r="L81" s="357"/>
      <c r="M81" s="358">
        <f>VLOOKUP(matchmaking!C81,'achtergrond - matchmaking'!$D$197:$H$215,5,FALSE)</f>
        <v>0</v>
      </c>
      <c r="O81" s="341">
        <f>'achtergrond - matchmaking'!D206</f>
        <v>10</v>
      </c>
      <c r="P81" s="355" t="str">
        <f>VLOOKUP(matchmaking!O81,'achtergrond - matchmaking'!$D$197:$H$215,3,FALSE)</f>
        <v>ONDERWIJS (L)</v>
      </c>
      <c r="Q81" s="356"/>
      <c r="R81" s="356"/>
      <c r="S81" s="356"/>
      <c r="T81" s="356"/>
      <c r="U81" s="356"/>
      <c r="V81" s="356"/>
      <c r="W81" s="356"/>
      <c r="X81" s="357"/>
      <c r="Y81" s="358">
        <f>VLOOKUP(matchmaking!O81,'achtergrond - matchmaking'!$D$197:$H$215,5,FALSE)</f>
        <v>0</v>
      </c>
    </row>
    <row r="82" spans="3:25" ht="15" hidden="1" customHeight="1" outlineLevel="1">
      <c r="D82" s="359" t="str">
        <f>VLOOKUP(matchmaking!C81,'achtergrond - matchmaking'!$D$197:$H$215,4,FALSE)</f>
        <v>refter, studiezaal, overdekte speelplaats, bewegingsruimte,…</v>
      </c>
      <c r="E82" s="360"/>
      <c r="F82" s="360"/>
      <c r="G82" s="360"/>
      <c r="H82" s="361"/>
      <c r="I82" s="360"/>
      <c r="J82" s="360"/>
      <c r="K82" s="360"/>
      <c r="L82" s="362"/>
      <c r="M82" s="363"/>
      <c r="O82" s="339"/>
      <c r="P82" s="359" t="str">
        <f>VLOOKUP(matchmaking!O81,'achtergrond - matchmaking'!$D$197:$H$215,4,FALSE)</f>
        <v>meerdere klaslokalen en polyvalente ruimten</v>
      </c>
      <c r="Q82" s="360"/>
      <c r="R82" s="360"/>
      <c r="S82" s="360"/>
      <c r="T82" s="361"/>
      <c r="U82" s="360"/>
      <c r="V82" s="360"/>
      <c r="W82" s="360"/>
      <c r="X82" s="362"/>
      <c r="Y82" s="363"/>
    </row>
    <row r="83" spans="3:25" ht="15" hidden="1" customHeight="1" outlineLevel="1">
      <c r="D83" s="364"/>
      <c r="E83" s="365" t="s">
        <v>107</v>
      </c>
      <c r="F83" s="365" t="s">
        <v>108</v>
      </c>
      <c r="G83" s="366" t="s">
        <v>97</v>
      </c>
      <c r="H83" s="367">
        <v>5</v>
      </c>
      <c r="I83" s="367">
        <v>4</v>
      </c>
      <c r="J83" s="367">
        <v>3</v>
      </c>
      <c r="K83" s="367">
        <v>2</v>
      </c>
      <c r="L83" s="367">
        <v>1</v>
      </c>
      <c r="M83" s="367">
        <v>0</v>
      </c>
      <c r="O83" s="339"/>
      <c r="P83" s="364"/>
      <c r="Q83" s="365" t="s">
        <v>107</v>
      </c>
      <c r="R83" s="365" t="s">
        <v>108</v>
      </c>
      <c r="S83" s="366" t="s">
        <v>97</v>
      </c>
      <c r="T83" s="367">
        <v>5</v>
      </c>
      <c r="U83" s="367">
        <v>4</v>
      </c>
      <c r="V83" s="367">
        <v>3</v>
      </c>
      <c r="W83" s="367">
        <v>2</v>
      </c>
      <c r="X83" s="367">
        <v>1</v>
      </c>
      <c r="Y83" s="367">
        <v>0</v>
      </c>
    </row>
    <row r="84" spans="3:25" ht="15" hidden="1" customHeight="1" outlineLevel="1">
      <c r="D84" s="368" t="s">
        <v>9</v>
      </c>
      <c r="E84" s="369">
        <f>VLOOKUP(D81,'achtergrond - matchmaking'!$AK$12:$AY$193,2,FALSE)</f>
        <v>4</v>
      </c>
      <c r="F84" s="369">
        <f>VLOOKUP(D81,'achtergrond - matchmaking'!$AK$12:$AY$193,3,FALSE)</f>
        <v>5</v>
      </c>
      <c r="G84" s="369" t="str">
        <f>IF(D81="-","-",invulblad!$Y$46)</f>
        <v/>
      </c>
      <c r="H84" s="342" t="str">
        <f t="shared" ref="H84:M90" si="8">IF(AND($E84="",$F84=""),"",IF(H$39=$G84,IF(AND(H$39&gt;=$E84,H$39&lt;=$F84),$N$3,$N$4),IF(AND(H$39&gt;=$E84,H$39&lt;=$F84),$N$5,$N$6)))</f>
        <v>v</v>
      </c>
      <c r="I84" s="342" t="str">
        <f t="shared" si="8"/>
        <v>v</v>
      </c>
      <c r="J84" s="342" t="str">
        <f t="shared" si="8"/>
        <v xml:space="preserve"> </v>
      </c>
      <c r="K84" s="342" t="str">
        <f t="shared" si="8"/>
        <v xml:space="preserve"> </v>
      </c>
      <c r="L84" s="342" t="str">
        <f t="shared" si="8"/>
        <v xml:space="preserve"> </v>
      </c>
      <c r="M84" s="342" t="str">
        <f t="shared" si="8"/>
        <v xml:space="preserve"> </v>
      </c>
      <c r="O84" s="339"/>
      <c r="P84" s="368" t="s">
        <v>9</v>
      </c>
      <c r="Q84" s="369">
        <f>VLOOKUP(P81,'achtergrond - matchmaking'!$AK$12:$AY$193,2,FALSE)</f>
        <v>4</v>
      </c>
      <c r="R84" s="369">
        <f>VLOOKUP(P81,'achtergrond - matchmaking'!$AK$12:$AY$193,3,FALSE)</f>
        <v>5</v>
      </c>
      <c r="S84" s="369" t="str">
        <f>IF(P81="-","-",invulblad!$Y$46)</f>
        <v/>
      </c>
      <c r="T84" s="342" t="str">
        <f t="shared" ref="T84:Y90" si="9">IF(AND($Q84="",$R84=""),"",IF(T$39=$S84,IF(AND(T$39&gt;=$Q84,T$39&lt;=$R84),$N$3,$N$4),IF(AND(T$39&gt;=$Q84,T$39&lt;=$R84),$N$5,$N$6)))</f>
        <v>v</v>
      </c>
      <c r="U84" s="342" t="str">
        <f t="shared" si="9"/>
        <v>v</v>
      </c>
      <c r="V84" s="342" t="str">
        <f t="shared" si="9"/>
        <v xml:space="preserve"> </v>
      </c>
      <c r="W84" s="342" t="str">
        <f t="shared" si="9"/>
        <v xml:space="preserve"> </v>
      </c>
      <c r="X84" s="342" t="str">
        <f t="shared" si="9"/>
        <v xml:space="preserve"> </v>
      </c>
      <c r="Y84" s="342" t="str">
        <f t="shared" si="9"/>
        <v xml:space="preserve"> </v>
      </c>
    </row>
    <row r="85" spans="3:25" ht="15" hidden="1" customHeight="1" outlineLevel="1">
      <c r="D85" s="368" t="s">
        <v>4</v>
      </c>
      <c r="E85" s="369">
        <f>VLOOKUP(D81,'achtergrond - matchmaking'!$AK$12:$AY$193,4,FALSE)</f>
        <v>4</v>
      </c>
      <c r="F85" s="369">
        <f>VLOOKUP(D81,'achtergrond - matchmaking'!$AK$12:$AY$193,5,FALSE)</f>
        <v>5</v>
      </c>
      <c r="G85" s="369" t="str">
        <f>IF(D81="-","-",invulblad!$Y$52)</f>
        <v/>
      </c>
      <c r="H85" s="342" t="str">
        <f t="shared" si="8"/>
        <v>v</v>
      </c>
      <c r="I85" s="342" t="str">
        <f t="shared" si="8"/>
        <v>v</v>
      </c>
      <c r="J85" s="342" t="str">
        <f t="shared" si="8"/>
        <v xml:space="preserve"> </v>
      </c>
      <c r="K85" s="342" t="str">
        <f t="shared" si="8"/>
        <v xml:space="preserve"> </v>
      </c>
      <c r="L85" s="342" t="str">
        <f t="shared" si="8"/>
        <v xml:space="preserve"> </v>
      </c>
      <c r="M85" s="342" t="str">
        <f t="shared" si="8"/>
        <v xml:space="preserve"> </v>
      </c>
      <c r="O85" s="339"/>
      <c r="P85" s="368" t="s">
        <v>4</v>
      </c>
      <c r="Q85" s="369">
        <f>VLOOKUP(P81,'achtergrond - matchmaking'!$AK$12:$AY$193,4,FALSE)</f>
        <v>4</v>
      </c>
      <c r="R85" s="369">
        <f>VLOOKUP(P81,'achtergrond - matchmaking'!$AK$12:$AY$193,5,FALSE)</f>
        <v>5</v>
      </c>
      <c r="S85" s="369" t="str">
        <f>IF(P81="-","-",invulblad!$Y$52)</f>
        <v/>
      </c>
      <c r="T85" s="342" t="str">
        <f t="shared" si="9"/>
        <v>v</v>
      </c>
      <c r="U85" s="342" t="str">
        <f t="shared" si="9"/>
        <v>v</v>
      </c>
      <c r="V85" s="342" t="str">
        <f t="shared" si="9"/>
        <v xml:space="preserve"> </v>
      </c>
      <c r="W85" s="342" t="str">
        <f t="shared" si="9"/>
        <v xml:space="preserve"> </v>
      </c>
      <c r="X85" s="342" t="str">
        <f t="shared" si="9"/>
        <v xml:space="preserve"> </v>
      </c>
      <c r="Y85" s="342" t="str">
        <f t="shared" si="9"/>
        <v xml:space="preserve"> </v>
      </c>
    </row>
    <row r="86" spans="3:25" ht="15" hidden="1" customHeight="1" outlineLevel="1">
      <c r="D86" s="368" t="s">
        <v>5</v>
      </c>
      <c r="E86" s="369">
        <f>VLOOKUP(D81,'achtergrond - matchmaking'!$AK$12:$AY$193,6,FALSE)</f>
        <v>2</v>
      </c>
      <c r="F86" s="369">
        <f>VLOOKUP(D81,'achtergrond - matchmaking'!$AK$12:$AY$193,7,FALSE)</f>
        <v>5</v>
      </c>
      <c r="G86" s="369" t="str">
        <f>IF(D81="-","-",invulblad!$Y$58)</f>
        <v/>
      </c>
      <c r="H86" s="342" t="str">
        <f t="shared" si="8"/>
        <v>v</v>
      </c>
      <c r="I86" s="342" t="str">
        <f t="shared" si="8"/>
        <v>v</v>
      </c>
      <c r="J86" s="342" t="str">
        <f t="shared" si="8"/>
        <v>v</v>
      </c>
      <c r="K86" s="342" t="str">
        <f t="shared" si="8"/>
        <v>v</v>
      </c>
      <c r="L86" s="342" t="str">
        <f t="shared" si="8"/>
        <v xml:space="preserve"> </v>
      </c>
      <c r="M86" s="342" t="str">
        <f t="shared" si="8"/>
        <v xml:space="preserve"> </v>
      </c>
      <c r="O86" s="339"/>
      <c r="P86" s="368" t="s">
        <v>5</v>
      </c>
      <c r="Q86" s="369">
        <f>VLOOKUP(P81,'achtergrond - matchmaking'!$AK$12:$AY$193,6,FALSE)</f>
        <v>4</v>
      </c>
      <c r="R86" s="369">
        <f>VLOOKUP(P81,'achtergrond - matchmaking'!$AK$12:$AY$193,7,FALSE)</f>
        <v>5</v>
      </c>
      <c r="S86" s="369" t="str">
        <f>IF(P81="-","-",invulblad!$Y$58)</f>
        <v/>
      </c>
      <c r="T86" s="342" t="str">
        <f t="shared" si="9"/>
        <v>v</v>
      </c>
      <c r="U86" s="342" t="str">
        <f t="shared" si="9"/>
        <v>v</v>
      </c>
      <c r="V86" s="342" t="str">
        <f t="shared" si="9"/>
        <v xml:space="preserve"> </v>
      </c>
      <c r="W86" s="342" t="str">
        <f t="shared" si="9"/>
        <v xml:space="preserve"> </v>
      </c>
      <c r="X86" s="342" t="str">
        <f t="shared" si="9"/>
        <v xml:space="preserve"> </v>
      </c>
      <c r="Y86" s="342" t="str">
        <f t="shared" si="9"/>
        <v xml:space="preserve"> </v>
      </c>
    </row>
    <row r="87" spans="3:25" ht="15" hidden="1" customHeight="1" outlineLevel="1">
      <c r="D87" s="368" t="s">
        <v>6</v>
      </c>
      <c r="E87" s="369">
        <f>VLOOKUP(D81,'achtergrond - matchmaking'!$AK$12:$AY$193,8,FALSE)</f>
        <v>4</v>
      </c>
      <c r="F87" s="369">
        <f>VLOOKUP(D81,'achtergrond - matchmaking'!$AK$12:$AY$193,9,FALSE)</f>
        <v>5</v>
      </c>
      <c r="G87" s="369" t="str">
        <f>IF(D81="-","-",invulblad!$Y$65)</f>
        <v/>
      </c>
      <c r="H87" s="342" t="str">
        <f t="shared" si="8"/>
        <v>v</v>
      </c>
      <c r="I87" s="342" t="str">
        <f t="shared" si="8"/>
        <v>v</v>
      </c>
      <c r="J87" s="342" t="str">
        <f t="shared" si="8"/>
        <v xml:space="preserve"> </v>
      </c>
      <c r="K87" s="342" t="str">
        <f t="shared" si="8"/>
        <v xml:space="preserve"> </v>
      </c>
      <c r="L87" s="342" t="str">
        <f t="shared" si="8"/>
        <v xml:space="preserve"> </v>
      </c>
      <c r="M87" s="342" t="str">
        <f t="shared" si="8"/>
        <v xml:space="preserve"> </v>
      </c>
      <c r="O87" s="339"/>
      <c r="P87" s="368" t="s">
        <v>6</v>
      </c>
      <c r="Q87" s="369">
        <f>VLOOKUP(P81,'achtergrond - matchmaking'!$AK$12:$AY$193,8,FALSE)</f>
        <v>4</v>
      </c>
      <c r="R87" s="369">
        <f>VLOOKUP(P81,'achtergrond - matchmaking'!$AK$12:$AY$193,9,FALSE)</f>
        <v>5</v>
      </c>
      <c r="S87" s="369" t="str">
        <f>IF(P81="-","-",invulblad!$Y$65)</f>
        <v/>
      </c>
      <c r="T87" s="342" t="str">
        <f t="shared" si="9"/>
        <v>v</v>
      </c>
      <c r="U87" s="342" t="str">
        <f t="shared" si="9"/>
        <v>v</v>
      </c>
      <c r="V87" s="342" t="str">
        <f t="shared" si="9"/>
        <v xml:space="preserve"> </v>
      </c>
      <c r="W87" s="342" t="str">
        <f t="shared" si="9"/>
        <v xml:space="preserve"> </v>
      </c>
      <c r="X87" s="342" t="str">
        <f t="shared" si="9"/>
        <v xml:space="preserve"> </v>
      </c>
      <c r="Y87" s="342" t="str">
        <f t="shared" si="9"/>
        <v xml:space="preserve"> </v>
      </c>
    </row>
    <row r="88" spans="3:25" ht="15" hidden="1" customHeight="1" outlineLevel="1">
      <c r="D88" s="368" t="s">
        <v>35</v>
      </c>
      <c r="E88" s="369">
        <f>VLOOKUP(D81,'achtergrond - matchmaking'!$AK$12:$AY$193,10,FALSE)</f>
        <v>2</v>
      </c>
      <c r="F88" s="369">
        <f>VLOOKUP(D81,'achtergrond - matchmaking'!$AK$12:$AY$193,11,FALSE)</f>
        <v>5</v>
      </c>
      <c r="G88" s="369" t="str">
        <f>IF(D81="-","-",invulblad!$Y$71)</f>
        <v/>
      </c>
      <c r="H88" s="342" t="str">
        <f t="shared" si="8"/>
        <v>v</v>
      </c>
      <c r="I88" s="342" t="str">
        <f t="shared" si="8"/>
        <v>v</v>
      </c>
      <c r="J88" s="342" t="str">
        <f t="shared" si="8"/>
        <v>v</v>
      </c>
      <c r="K88" s="342" t="str">
        <f t="shared" si="8"/>
        <v>v</v>
      </c>
      <c r="L88" s="342" t="str">
        <f t="shared" si="8"/>
        <v xml:space="preserve"> </v>
      </c>
      <c r="M88" s="342" t="str">
        <f t="shared" si="8"/>
        <v xml:space="preserve"> </v>
      </c>
      <c r="O88" s="339"/>
      <c r="P88" s="368" t="s">
        <v>35</v>
      </c>
      <c r="Q88" s="369">
        <f>VLOOKUP(P81,'achtergrond - matchmaking'!$AK$12:$AY$193,10,FALSE)</f>
        <v>2</v>
      </c>
      <c r="R88" s="369">
        <f>VLOOKUP(P81,'achtergrond - matchmaking'!$AK$12:$AY$193,11,FALSE)</f>
        <v>5</v>
      </c>
      <c r="S88" s="369" t="str">
        <f>IF(P81="-","-",invulblad!$Y$71)</f>
        <v/>
      </c>
      <c r="T88" s="342" t="str">
        <f t="shared" si="9"/>
        <v>v</v>
      </c>
      <c r="U88" s="342" t="str">
        <f t="shared" si="9"/>
        <v>v</v>
      </c>
      <c r="V88" s="342" t="str">
        <f t="shared" si="9"/>
        <v>v</v>
      </c>
      <c r="W88" s="342" t="str">
        <f t="shared" si="9"/>
        <v>v</v>
      </c>
      <c r="X88" s="342" t="str">
        <f t="shared" si="9"/>
        <v xml:space="preserve"> </v>
      </c>
      <c r="Y88" s="342" t="str">
        <f t="shared" si="9"/>
        <v xml:space="preserve"> </v>
      </c>
    </row>
    <row r="89" spans="3:25" ht="15" hidden="1" customHeight="1" outlineLevel="1">
      <c r="D89" s="368" t="s">
        <v>7</v>
      </c>
      <c r="E89" s="369">
        <f>VLOOKUP(D81,'achtergrond - matchmaking'!$AK$12:$AY$193,12,FALSE)</f>
        <v>2</v>
      </c>
      <c r="F89" s="369">
        <f>VLOOKUP(D81,'achtergrond - matchmaking'!$AK$12:$AY$193,13,FALSE)</f>
        <v>5</v>
      </c>
      <c r="G89" s="369" t="str">
        <f>IF(D81="-","-",invulblad!$Y$76)</f>
        <v/>
      </c>
      <c r="H89" s="342" t="str">
        <f t="shared" si="8"/>
        <v>v</v>
      </c>
      <c r="I89" s="342" t="str">
        <f t="shared" si="8"/>
        <v>v</v>
      </c>
      <c r="J89" s="342" t="str">
        <f t="shared" si="8"/>
        <v>v</v>
      </c>
      <c r="K89" s="342" t="str">
        <f t="shared" si="8"/>
        <v>v</v>
      </c>
      <c r="L89" s="342" t="str">
        <f t="shared" si="8"/>
        <v xml:space="preserve"> </v>
      </c>
      <c r="M89" s="342" t="str">
        <f t="shared" si="8"/>
        <v xml:space="preserve"> </v>
      </c>
      <c r="O89" s="339"/>
      <c r="P89" s="368" t="s">
        <v>7</v>
      </c>
      <c r="Q89" s="369">
        <f>VLOOKUP(P81,'achtergrond - matchmaking'!$AK$12:$AY$193,12,FALSE)</f>
        <v>2</v>
      </c>
      <c r="R89" s="369">
        <f>VLOOKUP(P81,'achtergrond - matchmaking'!$AK$12:$AY$193,13,FALSE)</f>
        <v>5</v>
      </c>
      <c r="S89" s="369" t="str">
        <f>IF(P81="-","-",invulblad!$Y$76)</f>
        <v/>
      </c>
      <c r="T89" s="342" t="str">
        <f t="shared" si="9"/>
        <v>v</v>
      </c>
      <c r="U89" s="342" t="str">
        <f t="shared" si="9"/>
        <v>v</v>
      </c>
      <c r="V89" s="342" t="str">
        <f t="shared" si="9"/>
        <v>v</v>
      </c>
      <c r="W89" s="342" t="str">
        <f t="shared" si="9"/>
        <v>v</v>
      </c>
      <c r="X89" s="342" t="str">
        <f t="shared" si="9"/>
        <v xml:space="preserve"> </v>
      </c>
      <c r="Y89" s="342" t="str">
        <f t="shared" si="9"/>
        <v xml:space="preserve"> </v>
      </c>
    </row>
    <row r="90" spans="3:25" ht="15" hidden="1" customHeight="1" outlineLevel="1">
      <c r="D90" s="368" t="s">
        <v>8</v>
      </c>
      <c r="E90" s="369">
        <f>VLOOKUP(D81,'achtergrond - matchmaking'!$AK$12:$AY$193,14,FALSE)</f>
        <v>2</v>
      </c>
      <c r="F90" s="369">
        <f>VLOOKUP(D81,'achtergrond - matchmaking'!$AK$12:$AY$193,15,FALSE)</f>
        <v>5</v>
      </c>
      <c r="G90" s="369" t="str">
        <f>IF(D81="-","-",invulblad!$Y$81)</f>
        <v/>
      </c>
      <c r="H90" s="342" t="str">
        <f t="shared" si="8"/>
        <v>v</v>
      </c>
      <c r="I90" s="342" t="str">
        <f t="shared" si="8"/>
        <v>v</v>
      </c>
      <c r="J90" s="342" t="str">
        <f t="shared" si="8"/>
        <v>v</v>
      </c>
      <c r="K90" s="342" t="str">
        <f t="shared" si="8"/>
        <v>v</v>
      </c>
      <c r="L90" s="342" t="str">
        <f t="shared" si="8"/>
        <v xml:space="preserve"> </v>
      </c>
      <c r="M90" s="342" t="str">
        <f t="shared" si="8"/>
        <v xml:space="preserve"> </v>
      </c>
      <c r="O90" s="339"/>
      <c r="P90" s="368" t="s">
        <v>8</v>
      </c>
      <c r="Q90" s="369">
        <f>VLOOKUP(P81,'achtergrond - matchmaking'!$AK$12:$AY$193,14,FALSE)</f>
        <v>2</v>
      </c>
      <c r="R90" s="369">
        <f>VLOOKUP(P81,'achtergrond - matchmaking'!$AK$12:$AY$193,15,FALSE)</f>
        <v>5</v>
      </c>
      <c r="S90" s="369" t="str">
        <f>IF(P81="-","-",invulblad!$Y$81)</f>
        <v/>
      </c>
      <c r="T90" s="342" t="str">
        <f t="shared" si="9"/>
        <v>v</v>
      </c>
      <c r="U90" s="342" t="str">
        <f t="shared" si="9"/>
        <v>v</v>
      </c>
      <c r="V90" s="342" t="str">
        <f t="shared" si="9"/>
        <v>v</v>
      </c>
      <c r="W90" s="342" t="str">
        <f t="shared" si="9"/>
        <v>v</v>
      </c>
      <c r="X90" s="342" t="str">
        <f t="shared" si="9"/>
        <v xml:space="preserve"> </v>
      </c>
      <c r="Y90" s="342" t="str">
        <f t="shared" si="9"/>
        <v xml:space="preserve"> </v>
      </c>
    </row>
    <row r="91" spans="3:25" ht="15" hidden="1" customHeight="1" outlineLevel="1">
      <c r="O91" s="339"/>
      <c r="P91" s="340"/>
      <c r="Q91" s="341"/>
      <c r="R91" s="341"/>
      <c r="S91" s="341"/>
      <c r="T91" s="341"/>
      <c r="U91" s="339"/>
      <c r="V91" s="339"/>
      <c r="W91" s="339"/>
    </row>
    <row r="92" spans="3:25" ht="15" hidden="1" customHeight="1" outlineLevel="1">
      <c r="C92" s="341">
        <f>'achtergrond - matchmaking'!D207</f>
        <v>11</v>
      </c>
      <c r="D92" s="355" t="str">
        <f>VLOOKUP(matchmaking!C92,'achtergrond - matchmaking'!$D$197:$H$215,3,FALSE)</f>
        <v>(OVERDEKTE) ONVERWARMDE RUIMTE</v>
      </c>
      <c r="E92" s="356"/>
      <c r="F92" s="356"/>
      <c r="G92" s="356"/>
      <c r="H92" s="356"/>
      <c r="I92" s="356"/>
      <c r="J92" s="356"/>
      <c r="K92" s="356"/>
      <c r="L92" s="357"/>
      <c r="M92" s="358">
        <f>VLOOKUP(matchmaking!C92,'achtergrond - matchmaking'!$D$197:$H$215,5,FALSE)</f>
        <v>0</v>
      </c>
      <c r="O92" s="341">
        <f>'achtergrond - matchmaking'!D208</f>
        <v>12</v>
      </c>
      <c r="P92" s="355" t="str">
        <f>VLOOKUP(matchmaking!O92,'achtergrond - matchmaking'!$D$197:$H$215,3,FALSE)</f>
        <v>SPIRITUEEL GEBRUIK</v>
      </c>
      <c r="Q92" s="356"/>
      <c r="R92" s="356"/>
      <c r="S92" s="356"/>
      <c r="T92" s="356"/>
      <c r="U92" s="356"/>
      <c r="V92" s="356"/>
      <c r="W92" s="356"/>
      <c r="X92" s="357"/>
      <c r="Y92" s="358">
        <f>VLOOKUP(matchmaking!O92,'achtergrond - matchmaking'!$D$197:$H$215,5,FALSE)</f>
        <v>0</v>
      </c>
    </row>
    <row r="93" spans="3:25" ht="15" hidden="1" customHeight="1" outlineLevel="1">
      <c r="D93" s="359" t="str">
        <f>VLOOKUP(matchmaking!C92,'achtergrond - matchmaking'!$D$197:$H$215,4,FALSE)</f>
        <v>markthal, overdekte buitenruimte,…</v>
      </c>
      <c r="E93" s="360"/>
      <c r="F93" s="360"/>
      <c r="G93" s="360"/>
      <c r="H93" s="361"/>
      <c r="I93" s="360"/>
      <c r="J93" s="360"/>
      <c r="K93" s="360"/>
      <c r="L93" s="362"/>
      <c r="M93" s="363"/>
      <c r="O93" s="339"/>
      <c r="P93" s="359" t="str">
        <f>VLOOKUP(matchmaking!O92,'achtergrond - matchmaking'!$D$197:$H$215,4,FALSE)</f>
        <v>liturgie, bezinningsruimte, stille ruimte, luwte plek,…</v>
      </c>
      <c r="Q93" s="360"/>
      <c r="R93" s="360"/>
      <c r="S93" s="360"/>
      <c r="T93" s="361"/>
      <c r="U93" s="360"/>
      <c r="V93" s="360"/>
      <c r="W93" s="360"/>
      <c r="X93" s="362"/>
      <c r="Y93" s="363"/>
    </row>
    <row r="94" spans="3:25" ht="15" hidden="1" customHeight="1" outlineLevel="1">
      <c r="D94" s="364"/>
      <c r="E94" s="365" t="s">
        <v>107</v>
      </c>
      <c r="F94" s="365" t="s">
        <v>108</v>
      </c>
      <c r="G94" s="366" t="s">
        <v>97</v>
      </c>
      <c r="H94" s="367">
        <v>5</v>
      </c>
      <c r="I94" s="367">
        <v>4</v>
      </c>
      <c r="J94" s="367">
        <v>3</v>
      </c>
      <c r="K94" s="367">
        <v>2</v>
      </c>
      <c r="L94" s="367">
        <v>1</v>
      </c>
      <c r="M94" s="367">
        <v>0</v>
      </c>
      <c r="O94" s="339"/>
      <c r="P94" s="364"/>
      <c r="Q94" s="365" t="s">
        <v>107</v>
      </c>
      <c r="R94" s="365" t="s">
        <v>108</v>
      </c>
      <c r="S94" s="366" t="s">
        <v>97</v>
      </c>
      <c r="T94" s="367">
        <v>5</v>
      </c>
      <c r="U94" s="367">
        <v>4</v>
      </c>
      <c r="V94" s="367">
        <v>3</v>
      </c>
      <c r="W94" s="367">
        <v>2</v>
      </c>
      <c r="X94" s="367">
        <v>1</v>
      </c>
      <c r="Y94" s="367">
        <v>0</v>
      </c>
    </row>
    <row r="95" spans="3:25" ht="15" hidden="1" customHeight="1" outlineLevel="1">
      <c r="D95" s="368" t="s">
        <v>9</v>
      </c>
      <c r="E95" s="369">
        <f>VLOOKUP(D92,'achtergrond - matchmaking'!$AK$12:$AY$193,2,FALSE)</f>
        <v>2</v>
      </c>
      <c r="F95" s="369">
        <f>VLOOKUP(D92,'achtergrond - matchmaking'!$AK$12:$AY$193,3,FALSE)</f>
        <v>5</v>
      </c>
      <c r="G95" s="369" t="str">
        <f>IF(D92="-","-",invulblad!$Y$46)</f>
        <v/>
      </c>
      <c r="H95" s="342" t="str">
        <f t="shared" ref="H95:M101" si="10">IF(AND($E95="",$F95=""),"",IF(H$39=$G95,IF(AND(H$39&gt;=$E95,H$39&lt;=$F95),$N$3,$N$4),IF(AND(H$39&gt;=$E95,H$39&lt;=$F95),$N$5,$N$6)))</f>
        <v>v</v>
      </c>
      <c r="I95" s="342" t="str">
        <f t="shared" si="10"/>
        <v>v</v>
      </c>
      <c r="J95" s="342" t="str">
        <f t="shared" si="10"/>
        <v>v</v>
      </c>
      <c r="K95" s="342" t="str">
        <f t="shared" si="10"/>
        <v>v</v>
      </c>
      <c r="L95" s="342" t="str">
        <f t="shared" si="10"/>
        <v xml:space="preserve"> </v>
      </c>
      <c r="M95" s="342" t="str">
        <f t="shared" si="10"/>
        <v xml:space="preserve"> </v>
      </c>
      <c r="O95" s="339"/>
      <c r="P95" s="368" t="s">
        <v>9</v>
      </c>
      <c r="Q95" s="369">
        <f>VLOOKUP(P92,'achtergrond - matchmaking'!$AK$12:$AY$193,2,FALSE)</f>
        <v>1</v>
      </c>
      <c r="R95" s="369">
        <f>VLOOKUP(P92,'achtergrond - matchmaking'!$AK$12:$AY$193,3,FALSE)</f>
        <v>5</v>
      </c>
      <c r="S95" s="369" t="str">
        <f>IF(P92="-","-",invulblad!$Y$46)</f>
        <v/>
      </c>
      <c r="T95" s="342" t="str">
        <f t="shared" ref="T95:Y101" si="11">IF(AND($Q95="",$R95=""),"",IF(T$39=$S95,IF(AND(T$39&gt;=$Q95,T$39&lt;=$R95),$N$3,$N$4),IF(AND(T$39&gt;=$Q95,T$39&lt;=$R95),$N$5,$N$6)))</f>
        <v>v</v>
      </c>
      <c r="U95" s="342" t="str">
        <f t="shared" si="11"/>
        <v>v</v>
      </c>
      <c r="V95" s="342" t="str">
        <f t="shared" si="11"/>
        <v>v</v>
      </c>
      <c r="W95" s="342" t="str">
        <f t="shared" si="11"/>
        <v>v</v>
      </c>
      <c r="X95" s="342" t="str">
        <f t="shared" si="11"/>
        <v>v</v>
      </c>
      <c r="Y95" s="342" t="str">
        <f t="shared" si="11"/>
        <v xml:space="preserve"> </v>
      </c>
    </row>
    <row r="96" spans="3:25" ht="15" hidden="1" customHeight="1" outlineLevel="1">
      <c r="D96" s="368" t="s">
        <v>4</v>
      </c>
      <c r="E96" s="369">
        <f>VLOOKUP(D92,'achtergrond - matchmaking'!$AK$12:$AY$193,4,FALSE)</f>
        <v>2</v>
      </c>
      <c r="F96" s="369">
        <f>VLOOKUP(D92,'achtergrond - matchmaking'!$AK$12:$AY$193,5,FALSE)</f>
        <v>5</v>
      </c>
      <c r="G96" s="369" t="str">
        <f>IF(D92="-","-",invulblad!$Y$52)</f>
        <v/>
      </c>
      <c r="H96" s="342" t="str">
        <f t="shared" si="10"/>
        <v>v</v>
      </c>
      <c r="I96" s="342" t="str">
        <f t="shared" si="10"/>
        <v>v</v>
      </c>
      <c r="J96" s="342" t="str">
        <f t="shared" si="10"/>
        <v>v</v>
      </c>
      <c r="K96" s="342" t="str">
        <f t="shared" si="10"/>
        <v>v</v>
      </c>
      <c r="L96" s="342" t="str">
        <f t="shared" si="10"/>
        <v xml:space="preserve"> </v>
      </c>
      <c r="M96" s="342" t="str">
        <f t="shared" si="10"/>
        <v xml:space="preserve"> </v>
      </c>
      <c r="O96" s="339"/>
      <c r="P96" s="368" t="s">
        <v>4</v>
      </c>
      <c r="Q96" s="369">
        <f>VLOOKUP(P92,'achtergrond - matchmaking'!$AK$12:$AY$193,4,FALSE)</f>
        <v>1</v>
      </c>
      <c r="R96" s="369">
        <f>VLOOKUP(P92,'achtergrond - matchmaking'!$AK$12:$AY$193,5,FALSE)</f>
        <v>5</v>
      </c>
      <c r="S96" s="369" t="str">
        <f>IF(P92="-","-",invulblad!$Y$52)</f>
        <v/>
      </c>
      <c r="T96" s="342" t="str">
        <f t="shared" si="11"/>
        <v>v</v>
      </c>
      <c r="U96" s="342" t="str">
        <f t="shared" si="11"/>
        <v>v</v>
      </c>
      <c r="V96" s="342" t="str">
        <f t="shared" si="11"/>
        <v>v</v>
      </c>
      <c r="W96" s="342" t="str">
        <f t="shared" si="11"/>
        <v>v</v>
      </c>
      <c r="X96" s="342" t="str">
        <f t="shared" si="11"/>
        <v>v</v>
      </c>
      <c r="Y96" s="342" t="str">
        <f t="shared" si="11"/>
        <v xml:space="preserve"> </v>
      </c>
    </row>
    <row r="97" spans="3:25" ht="15" hidden="1" customHeight="1" outlineLevel="1">
      <c r="D97" s="368" t="s">
        <v>5</v>
      </c>
      <c r="E97" s="369">
        <f>VLOOKUP(D92,'achtergrond - matchmaking'!$AK$12:$AY$193,6,FALSE)</f>
        <v>2</v>
      </c>
      <c r="F97" s="369">
        <f>VLOOKUP(D92,'achtergrond - matchmaking'!$AK$12:$AY$193,7,FALSE)</f>
        <v>5</v>
      </c>
      <c r="G97" s="369" t="str">
        <f>IF(D92="-","-",invulblad!$Y$58)</f>
        <v/>
      </c>
      <c r="H97" s="342" t="str">
        <f t="shared" si="10"/>
        <v>v</v>
      </c>
      <c r="I97" s="342" t="str">
        <f t="shared" si="10"/>
        <v>v</v>
      </c>
      <c r="J97" s="342" t="str">
        <f t="shared" si="10"/>
        <v>v</v>
      </c>
      <c r="K97" s="342" t="str">
        <f t="shared" si="10"/>
        <v>v</v>
      </c>
      <c r="L97" s="342" t="str">
        <f t="shared" si="10"/>
        <v xml:space="preserve"> </v>
      </c>
      <c r="M97" s="342" t="str">
        <f t="shared" si="10"/>
        <v xml:space="preserve"> </v>
      </c>
      <c r="O97" s="339"/>
      <c r="P97" s="368" t="s">
        <v>5</v>
      </c>
      <c r="Q97" s="369">
        <f>VLOOKUP(P92,'achtergrond - matchmaking'!$AK$12:$AY$193,6,FALSE)</f>
        <v>0</v>
      </c>
      <c r="R97" s="369">
        <f>VLOOKUP(P92,'achtergrond - matchmaking'!$AK$12:$AY$193,7,FALSE)</f>
        <v>5</v>
      </c>
      <c r="S97" s="369" t="str">
        <f>IF(P92="-","-",invulblad!$Y$58)</f>
        <v/>
      </c>
      <c r="T97" s="342" t="str">
        <f t="shared" si="11"/>
        <v>v</v>
      </c>
      <c r="U97" s="342" t="str">
        <f t="shared" si="11"/>
        <v>v</v>
      </c>
      <c r="V97" s="342" t="str">
        <f t="shared" si="11"/>
        <v>v</v>
      </c>
      <c r="W97" s="342" t="str">
        <f t="shared" si="11"/>
        <v>v</v>
      </c>
      <c r="X97" s="342" t="str">
        <f t="shared" si="11"/>
        <v>v</v>
      </c>
      <c r="Y97" s="342" t="str">
        <f t="shared" si="11"/>
        <v>v</v>
      </c>
    </row>
    <row r="98" spans="3:25" ht="15" hidden="1" customHeight="1" outlineLevel="1">
      <c r="D98" s="368" t="s">
        <v>6</v>
      </c>
      <c r="E98" s="369">
        <f>VLOOKUP(D92,'achtergrond - matchmaking'!$AK$12:$AY$193,8,FALSE)</f>
        <v>2</v>
      </c>
      <c r="F98" s="369">
        <f>VLOOKUP(D92,'achtergrond - matchmaking'!$AK$12:$AY$193,9,FALSE)</f>
        <v>5</v>
      </c>
      <c r="G98" s="369" t="str">
        <f>IF(D92="-","-",invulblad!$Y$65)</f>
        <v/>
      </c>
      <c r="H98" s="342" t="str">
        <f t="shared" si="10"/>
        <v>v</v>
      </c>
      <c r="I98" s="342" t="str">
        <f t="shared" si="10"/>
        <v>v</v>
      </c>
      <c r="J98" s="342" t="str">
        <f t="shared" si="10"/>
        <v>v</v>
      </c>
      <c r="K98" s="342" t="str">
        <f t="shared" si="10"/>
        <v>v</v>
      </c>
      <c r="L98" s="342" t="str">
        <f t="shared" si="10"/>
        <v xml:space="preserve"> </v>
      </c>
      <c r="M98" s="342" t="str">
        <f t="shared" si="10"/>
        <v xml:space="preserve"> </v>
      </c>
      <c r="O98" s="339"/>
      <c r="P98" s="368" t="s">
        <v>6</v>
      </c>
      <c r="Q98" s="369">
        <f>VLOOKUP(P92,'achtergrond - matchmaking'!$AK$12:$AY$193,8,FALSE)</f>
        <v>0</v>
      </c>
      <c r="R98" s="369">
        <f>VLOOKUP(P92,'achtergrond - matchmaking'!$AK$12:$AY$193,9,FALSE)</f>
        <v>5</v>
      </c>
      <c r="S98" s="369" t="str">
        <f>IF(P92="-","-",invulblad!$Y$65)</f>
        <v/>
      </c>
      <c r="T98" s="342" t="str">
        <f t="shared" si="11"/>
        <v>v</v>
      </c>
      <c r="U98" s="342" t="str">
        <f t="shared" si="11"/>
        <v>v</v>
      </c>
      <c r="V98" s="342" t="str">
        <f t="shared" si="11"/>
        <v>v</v>
      </c>
      <c r="W98" s="342" t="str">
        <f t="shared" si="11"/>
        <v>v</v>
      </c>
      <c r="X98" s="342" t="str">
        <f t="shared" si="11"/>
        <v>v</v>
      </c>
      <c r="Y98" s="342" t="str">
        <f t="shared" si="11"/>
        <v>v</v>
      </c>
    </row>
    <row r="99" spans="3:25" ht="15" hidden="1" customHeight="1" outlineLevel="1">
      <c r="D99" s="368" t="s">
        <v>35</v>
      </c>
      <c r="E99" s="369">
        <f>VLOOKUP(D92,'achtergrond - matchmaking'!$AK$12:$AY$193,10,FALSE)</f>
        <v>4</v>
      </c>
      <c r="F99" s="369">
        <f>VLOOKUP(D92,'achtergrond - matchmaking'!$AK$12:$AY$193,11,FALSE)</f>
        <v>5</v>
      </c>
      <c r="G99" s="369" t="str">
        <f>IF(D92="-","-",invulblad!$Y$71)</f>
        <v/>
      </c>
      <c r="H99" s="342" t="str">
        <f t="shared" si="10"/>
        <v>v</v>
      </c>
      <c r="I99" s="342" t="str">
        <f t="shared" si="10"/>
        <v>v</v>
      </c>
      <c r="J99" s="342" t="str">
        <f t="shared" si="10"/>
        <v xml:space="preserve"> </v>
      </c>
      <c r="K99" s="342" t="str">
        <f t="shared" si="10"/>
        <v xml:space="preserve"> </v>
      </c>
      <c r="L99" s="342" t="str">
        <f t="shared" si="10"/>
        <v xml:space="preserve"> </v>
      </c>
      <c r="M99" s="342" t="str">
        <f t="shared" si="10"/>
        <v xml:space="preserve"> </v>
      </c>
      <c r="O99" s="339"/>
      <c r="P99" s="368" t="s">
        <v>35</v>
      </c>
      <c r="Q99" s="369">
        <f>VLOOKUP(P92,'achtergrond - matchmaking'!$AK$12:$AY$193,10,FALSE)</f>
        <v>0</v>
      </c>
      <c r="R99" s="369">
        <f>VLOOKUP(P92,'achtergrond - matchmaking'!$AK$12:$AY$193,11,FALSE)</f>
        <v>5</v>
      </c>
      <c r="S99" s="369" t="str">
        <f>IF(P92="-","-",invulblad!$Y$71)</f>
        <v/>
      </c>
      <c r="T99" s="342" t="str">
        <f t="shared" si="11"/>
        <v>v</v>
      </c>
      <c r="U99" s="342" t="str">
        <f t="shared" si="11"/>
        <v>v</v>
      </c>
      <c r="V99" s="342" t="str">
        <f t="shared" si="11"/>
        <v>v</v>
      </c>
      <c r="W99" s="342" t="str">
        <f t="shared" si="11"/>
        <v>v</v>
      </c>
      <c r="X99" s="342" t="str">
        <f t="shared" si="11"/>
        <v>v</v>
      </c>
      <c r="Y99" s="342" t="str">
        <f t="shared" si="11"/>
        <v>v</v>
      </c>
    </row>
    <row r="100" spans="3:25" ht="15" hidden="1" customHeight="1" outlineLevel="1">
      <c r="D100" s="368" t="s">
        <v>7</v>
      </c>
      <c r="E100" s="369">
        <f>VLOOKUP(D92,'achtergrond - matchmaking'!$AK$12:$AY$193,12,FALSE)</f>
        <v>2</v>
      </c>
      <c r="F100" s="369">
        <f>VLOOKUP(D92,'achtergrond - matchmaking'!$AK$12:$AY$193,13,FALSE)</f>
        <v>5</v>
      </c>
      <c r="G100" s="369" t="str">
        <f>IF(D92="-","-",invulblad!$Y$76)</f>
        <v/>
      </c>
      <c r="H100" s="342" t="str">
        <f t="shared" si="10"/>
        <v>v</v>
      </c>
      <c r="I100" s="342" t="str">
        <f t="shared" si="10"/>
        <v>v</v>
      </c>
      <c r="J100" s="342" t="str">
        <f t="shared" si="10"/>
        <v>v</v>
      </c>
      <c r="K100" s="342" t="str">
        <f t="shared" si="10"/>
        <v>v</v>
      </c>
      <c r="L100" s="342" t="str">
        <f t="shared" si="10"/>
        <v xml:space="preserve"> </v>
      </c>
      <c r="M100" s="342" t="str">
        <f t="shared" si="10"/>
        <v xml:space="preserve"> </v>
      </c>
      <c r="O100" s="339"/>
      <c r="P100" s="368" t="s">
        <v>7</v>
      </c>
      <c r="Q100" s="369">
        <f>VLOOKUP(P92,'achtergrond - matchmaking'!$AK$12:$AY$193,12,FALSE)</f>
        <v>2</v>
      </c>
      <c r="R100" s="369">
        <f>VLOOKUP(P92,'achtergrond - matchmaking'!$AK$12:$AY$193,13,FALSE)</f>
        <v>5</v>
      </c>
      <c r="S100" s="369" t="str">
        <f>IF(P92="-","-",invulblad!$Y$76)</f>
        <v/>
      </c>
      <c r="T100" s="342" t="str">
        <f t="shared" si="11"/>
        <v>v</v>
      </c>
      <c r="U100" s="342" t="str">
        <f t="shared" si="11"/>
        <v>v</v>
      </c>
      <c r="V100" s="342" t="str">
        <f t="shared" si="11"/>
        <v>v</v>
      </c>
      <c r="W100" s="342" t="str">
        <f t="shared" si="11"/>
        <v>v</v>
      </c>
      <c r="X100" s="342" t="str">
        <f t="shared" si="11"/>
        <v xml:space="preserve"> </v>
      </c>
      <c r="Y100" s="342" t="str">
        <f t="shared" si="11"/>
        <v xml:space="preserve"> </v>
      </c>
    </row>
    <row r="101" spans="3:25" ht="15" hidden="1" customHeight="1" outlineLevel="1">
      <c r="D101" s="368" t="s">
        <v>8</v>
      </c>
      <c r="E101" s="369">
        <f>VLOOKUP(D92,'achtergrond - matchmaking'!$AK$12:$AY$193,14,FALSE)</f>
        <v>2</v>
      </c>
      <c r="F101" s="369">
        <f>VLOOKUP(D92,'achtergrond - matchmaking'!$AK$12:$AY$193,15,FALSE)</f>
        <v>5</v>
      </c>
      <c r="G101" s="369" t="str">
        <f>IF(D92="-","-",invulblad!$Y$81)</f>
        <v/>
      </c>
      <c r="H101" s="342" t="str">
        <f t="shared" si="10"/>
        <v>v</v>
      </c>
      <c r="I101" s="342" t="str">
        <f t="shared" si="10"/>
        <v>v</v>
      </c>
      <c r="J101" s="342" t="str">
        <f t="shared" si="10"/>
        <v>v</v>
      </c>
      <c r="K101" s="342" t="str">
        <f t="shared" si="10"/>
        <v>v</v>
      </c>
      <c r="L101" s="342" t="str">
        <f t="shared" si="10"/>
        <v xml:space="preserve"> </v>
      </c>
      <c r="M101" s="342" t="str">
        <f t="shared" si="10"/>
        <v xml:space="preserve"> </v>
      </c>
      <c r="O101" s="339"/>
      <c r="P101" s="368" t="s">
        <v>8</v>
      </c>
      <c r="Q101" s="369">
        <f>VLOOKUP(P92,'achtergrond - matchmaking'!$AK$12:$AY$193,14,FALSE)</f>
        <v>2</v>
      </c>
      <c r="R101" s="369">
        <f>VLOOKUP(P92,'achtergrond - matchmaking'!$AK$12:$AY$193,15,FALSE)</f>
        <v>5</v>
      </c>
      <c r="S101" s="369" t="str">
        <f>IF(P92="-","-",invulblad!$Y$81)</f>
        <v/>
      </c>
      <c r="T101" s="342" t="str">
        <f t="shared" si="11"/>
        <v>v</v>
      </c>
      <c r="U101" s="342" t="str">
        <f t="shared" si="11"/>
        <v>v</v>
      </c>
      <c r="V101" s="342" t="str">
        <f t="shared" si="11"/>
        <v>v</v>
      </c>
      <c r="W101" s="342" t="str">
        <f t="shared" si="11"/>
        <v>v</v>
      </c>
      <c r="X101" s="342" t="str">
        <f t="shared" si="11"/>
        <v xml:space="preserve"> </v>
      </c>
      <c r="Y101" s="342" t="str">
        <f t="shared" si="11"/>
        <v xml:space="preserve"> </v>
      </c>
    </row>
    <row r="102" spans="3:25" ht="15" hidden="1" customHeight="1" outlineLevel="1">
      <c r="O102" s="339"/>
      <c r="P102" s="340"/>
      <c r="Q102" s="341"/>
      <c r="R102" s="341"/>
      <c r="S102" s="341"/>
      <c r="T102" s="341"/>
      <c r="U102" s="339"/>
      <c r="V102" s="339"/>
      <c r="W102" s="339"/>
    </row>
    <row r="103" spans="3:25" ht="15" hidden="1" customHeight="1" outlineLevel="1">
      <c r="C103" s="341">
        <f>'achtergrond - matchmaking'!D209</f>
        <v>13</v>
      </c>
      <c r="D103" s="355" t="str">
        <f>VLOOKUP(matchmaking!C103,'achtergrond - matchmaking'!$D$197:$H$215,3,FALSE)</f>
        <v>SOCIAAL / DIENSTEN (S)</v>
      </c>
      <c r="E103" s="356"/>
      <c r="F103" s="356"/>
      <c r="G103" s="356"/>
      <c r="H103" s="356"/>
      <c r="I103" s="356"/>
      <c r="J103" s="356"/>
      <c r="K103" s="356"/>
      <c r="L103" s="357"/>
      <c r="M103" s="358">
        <f>VLOOKUP(matchmaking!C103,'achtergrond - matchmaking'!$D$197:$H$215,5,FALSE)</f>
        <v>0</v>
      </c>
      <c r="O103" s="341">
        <f>'achtergrond - matchmaking'!D210</f>
        <v>14</v>
      </c>
      <c r="P103" s="355" t="str">
        <f>VLOOKUP(matchmaking!O103,'achtergrond - matchmaking'!$D$197:$H$215,3,FALSE)</f>
        <v xml:space="preserve">SOCIAAL / DIENSTEN (L) </v>
      </c>
      <c r="Q103" s="356"/>
      <c r="R103" s="356"/>
      <c r="S103" s="356"/>
      <c r="T103" s="356"/>
      <c r="U103" s="356"/>
      <c r="V103" s="356"/>
      <c r="W103" s="356"/>
      <c r="X103" s="357"/>
      <c r="Y103" s="358">
        <f>VLOOKUP(matchmaking!O103,'achtergrond - matchmaking'!$D$197:$H$215,5,FALSE)</f>
        <v>0</v>
      </c>
    </row>
    <row r="104" spans="3:25" ht="15" hidden="1" customHeight="1" outlineLevel="1">
      <c r="D104" s="359" t="str">
        <f>VLOOKUP(matchmaking!C103,'achtergrond - matchmaking'!$D$197:$H$215,4,FALSE)</f>
        <v>polyvanlente ruimte met beperkt sanitair, berging, kitchenette,…</v>
      </c>
      <c r="E104" s="360"/>
      <c r="F104" s="360"/>
      <c r="G104" s="360"/>
      <c r="H104" s="361"/>
      <c r="I104" s="360"/>
      <c r="J104" s="360"/>
      <c r="K104" s="360"/>
      <c r="L104" s="362"/>
      <c r="M104" s="363"/>
      <c r="O104" s="339"/>
      <c r="P104" s="359" t="str">
        <f>VLOOKUP(matchmaking!O103,'achtergrond - matchmaking'!$D$197:$H$215,4,FALSE)</f>
        <v>polyvalente ruimte met vestaire, loges, backstage, foyer, keuken,…</v>
      </c>
      <c r="Q104" s="360"/>
      <c r="R104" s="360"/>
      <c r="S104" s="360"/>
      <c r="T104" s="361"/>
      <c r="U104" s="360"/>
      <c r="V104" s="360"/>
      <c r="W104" s="360"/>
      <c r="X104" s="362"/>
      <c r="Y104" s="363"/>
    </row>
    <row r="105" spans="3:25" ht="15" hidden="1" customHeight="1" outlineLevel="1">
      <c r="D105" s="364"/>
      <c r="E105" s="365" t="s">
        <v>107</v>
      </c>
      <c r="F105" s="365" t="s">
        <v>108</v>
      </c>
      <c r="G105" s="366" t="s">
        <v>97</v>
      </c>
      <c r="H105" s="367">
        <v>5</v>
      </c>
      <c r="I105" s="367">
        <v>4</v>
      </c>
      <c r="J105" s="367">
        <v>3</v>
      </c>
      <c r="K105" s="367">
        <v>2</v>
      </c>
      <c r="L105" s="367">
        <v>1</v>
      </c>
      <c r="M105" s="367">
        <v>0</v>
      </c>
      <c r="O105" s="339"/>
      <c r="P105" s="364"/>
      <c r="Q105" s="365" t="s">
        <v>107</v>
      </c>
      <c r="R105" s="365" t="s">
        <v>108</v>
      </c>
      <c r="S105" s="366" t="s">
        <v>97</v>
      </c>
      <c r="T105" s="367">
        <v>5</v>
      </c>
      <c r="U105" s="367">
        <v>4</v>
      </c>
      <c r="V105" s="367">
        <v>3</v>
      </c>
      <c r="W105" s="367">
        <v>2</v>
      </c>
      <c r="X105" s="367">
        <v>1</v>
      </c>
      <c r="Y105" s="367">
        <v>0</v>
      </c>
    </row>
    <row r="106" spans="3:25" ht="15" hidden="1" customHeight="1" outlineLevel="1">
      <c r="D106" s="368" t="s">
        <v>9</v>
      </c>
      <c r="E106" s="369">
        <f>VLOOKUP(D103,'achtergrond - matchmaking'!$AK$12:$AY$193,2,FALSE)</f>
        <v>2</v>
      </c>
      <c r="F106" s="369">
        <f>VLOOKUP(D103,'achtergrond - matchmaking'!$AK$12:$AY$193,3,FALSE)</f>
        <v>5</v>
      </c>
      <c r="G106" s="369" t="str">
        <f>IF(D103="-","-",invulblad!$Y$46)</f>
        <v/>
      </c>
      <c r="H106" s="342" t="str">
        <f t="shared" ref="H106:M112" si="12">IF(AND($E106="",$F106=""),"",IF(H$39=$G106,IF(AND(H$39&gt;=$E106,H$39&lt;=$F106),$N$3,$N$4),IF(AND(H$39&gt;=$E106,H$39&lt;=$F106),$N$5,$N$6)))</f>
        <v>v</v>
      </c>
      <c r="I106" s="342" t="str">
        <f t="shared" si="12"/>
        <v>v</v>
      </c>
      <c r="J106" s="342" t="str">
        <f t="shared" si="12"/>
        <v>v</v>
      </c>
      <c r="K106" s="342" t="str">
        <f t="shared" si="12"/>
        <v>v</v>
      </c>
      <c r="L106" s="342" t="str">
        <f t="shared" si="12"/>
        <v xml:space="preserve"> </v>
      </c>
      <c r="M106" s="342" t="str">
        <f t="shared" si="12"/>
        <v xml:space="preserve"> </v>
      </c>
      <c r="O106" s="339"/>
      <c r="P106" s="368" t="s">
        <v>9</v>
      </c>
      <c r="Q106" s="369">
        <f>VLOOKUP(P103,'achtergrond - matchmaking'!$AK$12:$AY$193,2,FALSE)</f>
        <v>4</v>
      </c>
      <c r="R106" s="369">
        <f>VLOOKUP(P103,'achtergrond - matchmaking'!$AK$12:$AY$193,3,FALSE)</f>
        <v>5</v>
      </c>
      <c r="S106" s="369" t="str">
        <f>IF(P103="-","-",invulblad!$Y$46)</f>
        <v/>
      </c>
      <c r="T106" s="342" t="str">
        <f t="shared" ref="T106:Y112" si="13">IF(AND($Q106="",$R106=""),"",IF(T$39=$S106,IF(AND(T$39&gt;=$Q106,T$39&lt;=$R106),$N$3,$N$4),IF(AND(T$39&gt;=$Q106,T$39&lt;=$R106),$N$5,$N$6)))</f>
        <v>v</v>
      </c>
      <c r="U106" s="342" t="str">
        <f t="shared" si="13"/>
        <v>v</v>
      </c>
      <c r="V106" s="342" t="str">
        <f t="shared" si="13"/>
        <v xml:space="preserve"> </v>
      </c>
      <c r="W106" s="342" t="str">
        <f t="shared" si="13"/>
        <v xml:space="preserve"> </v>
      </c>
      <c r="X106" s="342" t="str">
        <f t="shared" si="13"/>
        <v xml:space="preserve"> </v>
      </c>
      <c r="Y106" s="342" t="str">
        <f t="shared" si="13"/>
        <v xml:space="preserve"> </v>
      </c>
    </row>
    <row r="107" spans="3:25" ht="15" hidden="1" customHeight="1" outlineLevel="1">
      <c r="D107" s="368" t="s">
        <v>4</v>
      </c>
      <c r="E107" s="369">
        <f>VLOOKUP(D103,'achtergrond - matchmaking'!$AK$12:$AY$193,4,FALSE)</f>
        <v>2</v>
      </c>
      <c r="F107" s="369">
        <f>VLOOKUP(D103,'achtergrond - matchmaking'!$AK$12:$AY$193,5,FALSE)</f>
        <v>5</v>
      </c>
      <c r="G107" s="369" t="str">
        <f>IF(D103="-","-",invulblad!$Y$52)</f>
        <v/>
      </c>
      <c r="H107" s="342" t="str">
        <f t="shared" si="12"/>
        <v>v</v>
      </c>
      <c r="I107" s="342" t="str">
        <f t="shared" si="12"/>
        <v>v</v>
      </c>
      <c r="J107" s="342" t="str">
        <f t="shared" si="12"/>
        <v>v</v>
      </c>
      <c r="K107" s="342" t="str">
        <f t="shared" si="12"/>
        <v>v</v>
      </c>
      <c r="L107" s="342" t="str">
        <f t="shared" si="12"/>
        <v xml:space="preserve"> </v>
      </c>
      <c r="M107" s="342" t="str">
        <f t="shared" si="12"/>
        <v xml:space="preserve"> </v>
      </c>
      <c r="O107" s="339"/>
      <c r="P107" s="368" t="s">
        <v>4</v>
      </c>
      <c r="Q107" s="369">
        <f>VLOOKUP(P103,'achtergrond - matchmaking'!$AK$12:$AY$193,4,FALSE)</f>
        <v>4</v>
      </c>
      <c r="R107" s="369">
        <f>VLOOKUP(P103,'achtergrond - matchmaking'!$AK$12:$AY$193,5,FALSE)</f>
        <v>5</v>
      </c>
      <c r="S107" s="369" t="str">
        <f>IF(P103="-","-",invulblad!$Y$52)</f>
        <v/>
      </c>
      <c r="T107" s="342" t="str">
        <f t="shared" si="13"/>
        <v>v</v>
      </c>
      <c r="U107" s="342" t="str">
        <f t="shared" si="13"/>
        <v>v</v>
      </c>
      <c r="V107" s="342" t="str">
        <f t="shared" si="13"/>
        <v xml:space="preserve"> </v>
      </c>
      <c r="W107" s="342" t="str">
        <f t="shared" si="13"/>
        <v xml:space="preserve"> </v>
      </c>
      <c r="X107" s="342" t="str">
        <f t="shared" si="13"/>
        <v xml:space="preserve"> </v>
      </c>
      <c r="Y107" s="342" t="str">
        <f t="shared" si="13"/>
        <v xml:space="preserve"> </v>
      </c>
    </row>
    <row r="108" spans="3:25" ht="15" hidden="1" customHeight="1" outlineLevel="1">
      <c r="D108" s="368" t="s">
        <v>5</v>
      </c>
      <c r="E108" s="369">
        <f>VLOOKUP(D103,'achtergrond - matchmaking'!$AK$12:$AY$193,6,FALSE)</f>
        <v>2</v>
      </c>
      <c r="F108" s="369">
        <f>VLOOKUP(D103,'achtergrond - matchmaking'!$AK$12:$AY$193,7,FALSE)</f>
        <v>5</v>
      </c>
      <c r="G108" s="369" t="str">
        <f>IF(D103="-","-",invulblad!$Y$58)</f>
        <v/>
      </c>
      <c r="H108" s="342" t="str">
        <f t="shared" si="12"/>
        <v>v</v>
      </c>
      <c r="I108" s="342" t="str">
        <f t="shared" si="12"/>
        <v>v</v>
      </c>
      <c r="J108" s="342" t="str">
        <f t="shared" si="12"/>
        <v>v</v>
      </c>
      <c r="K108" s="342" t="str">
        <f t="shared" si="12"/>
        <v>v</v>
      </c>
      <c r="L108" s="342" t="str">
        <f t="shared" si="12"/>
        <v xml:space="preserve"> </v>
      </c>
      <c r="M108" s="342" t="str">
        <f t="shared" si="12"/>
        <v xml:space="preserve"> </v>
      </c>
      <c r="O108" s="339"/>
      <c r="P108" s="368" t="s">
        <v>5</v>
      </c>
      <c r="Q108" s="369">
        <f>VLOOKUP(P103,'achtergrond - matchmaking'!$AK$12:$AY$193,6,FALSE)</f>
        <v>2</v>
      </c>
      <c r="R108" s="369">
        <f>VLOOKUP(P103,'achtergrond - matchmaking'!$AK$12:$AY$193,7,FALSE)</f>
        <v>5</v>
      </c>
      <c r="S108" s="369" t="str">
        <f>IF(P103="-","-",invulblad!$Y$58)</f>
        <v/>
      </c>
      <c r="T108" s="342" t="str">
        <f t="shared" si="13"/>
        <v>v</v>
      </c>
      <c r="U108" s="342" t="str">
        <f t="shared" si="13"/>
        <v>v</v>
      </c>
      <c r="V108" s="342" t="str">
        <f t="shared" si="13"/>
        <v>v</v>
      </c>
      <c r="W108" s="342" t="str">
        <f t="shared" si="13"/>
        <v>v</v>
      </c>
      <c r="X108" s="342" t="str">
        <f t="shared" si="13"/>
        <v xml:space="preserve"> </v>
      </c>
      <c r="Y108" s="342" t="str">
        <f t="shared" si="13"/>
        <v xml:space="preserve"> </v>
      </c>
    </row>
    <row r="109" spans="3:25" ht="15" hidden="1" customHeight="1" outlineLevel="1">
      <c r="D109" s="368" t="s">
        <v>6</v>
      </c>
      <c r="E109" s="369">
        <f>VLOOKUP(D103,'achtergrond - matchmaking'!$AK$12:$AY$193,8,FALSE)</f>
        <v>2</v>
      </c>
      <c r="F109" s="369">
        <f>VLOOKUP(D103,'achtergrond - matchmaking'!$AK$12:$AY$193,9,FALSE)</f>
        <v>5</v>
      </c>
      <c r="G109" s="369" t="str">
        <f>IF(D103="-","-",invulblad!$Y$65)</f>
        <v/>
      </c>
      <c r="H109" s="342" t="str">
        <f t="shared" si="12"/>
        <v>v</v>
      </c>
      <c r="I109" s="342" t="str">
        <f t="shared" si="12"/>
        <v>v</v>
      </c>
      <c r="J109" s="342" t="str">
        <f t="shared" si="12"/>
        <v>v</v>
      </c>
      <c r="K109" s="342" t="str">
        <f t="shared" si="12"/>
        <v>v</v>
      </c>
      <c r="L109" s="342" t="str">
        <f t="shared" si="12"/>
        <v xml:space="preserve"> </v>
      </c>
      <c r="M109" s="342" t="str">
        <f t="shared" si="12"/>
        <v xml:space="preserve"> </v>
      </c>
      <c r="O109" s="339"/>
      <c r="P109" s="368" t="s">
        <v>6</v>
      </c>
      <c r="Q109" s="369">
        <f>VLOOKUP(P103,'achtergrond - matchmaking'!$AK$12:$AY$193,8,FALSE)</f>
        <v>4</v>
      </c>
      <c r="R109" s="369">
        <f>VLOOKUP(P103,'achtergrond - matchmaking'!$AK$12:$AY$193,9,FALSE)</f>
        <v>5</v>
      </c>
      <c r="S109" s="369" t="str">
        <f>IF(P103="-","-",invulblad!$Y$65)</f>
        <v/>
      </c>
      <c r="T109" s="342" t="str">
        <f t="shared" si="13"/>
        <v>v</v>
      </c>
      <c r="U109" s="342" t="str">
        <f t="shared" si="13"/>
        <v>v</v>
      </c>
      <c r="V109" s="342" t="str">
        <f t="shared" si="13"/>
        <v xml:space="preserve"> </v>
      </c>
      <c r="W109" s="342" t="str">
        <f t="shared" si="13"/>
        <v xml:space="preserve"> </v>
      </c>
      <c r="X109" s="342" t="str">
        <f t="shared" si="13"/>
        <v xml:space="preserve"> </v>
      </c>
      <c r="Y109" s="342" t="str">
        <f t="shared" si="13"/>
        <v xml:space="preserve"> </v>
      </c>
    </row>
    <row r="110" spans="3:25" ht="15" hidden="1" customHeight="1" outlineLevel="1">
      <c r="D110" s="368" t="s">
        <v>35</v>
      </c>
      <c r="E110" s="369">
        <f>VLOOKUP(D103,'achtergrond - matchmaking'!$AK$12:$AY$193,10,FALSE)</f>
        <v>0</v>
      </c>
      <c r="F110" s="369">
        <f>VLOOKUP(D103,'achtergrond - matchmaking'!$AK$12:$AY$193,11,FALSE)</f>
        <v>5</v>
      </c>
      <c r="G110" s="369" t="str">
        <f>IF(D103="-","-",invulblad!$Y$71)</f>
        <v/>
      </c>
      <c r="H110" s="342" t="str">
        <f t="shared" si="12"/>
        <v>v</v>
      </c>
      <c r="I110" s="342" t="str">
        <f t="shared" si="12"/>
        <v>v</v>
      </c>
      <c r="J110" s="342" t="str">
        <f t="shared" si="12"/>
        <v>v</v>
      </c>
      <c r="K110" s="342" t="str">
        <f t="shared" si="12"/>
        <v>v</v>
      </c>
      <c r="L110" s="342" t="str">
        <f t="shared" si="12"/>
        <v>v</v>
      </c>
      <c r="M110" s="342" t="str">
        <f t="shared" si="12"/>
        <v>v</v>
      </c>
      <c r="O110" s="339"/>
      <c r="P110" s="368" t="s">
        <v>35</v>
      </c>
      <c r="Q110" s="369">
        <f>VLOOKUP(P103,'achtergrond - matchmaking'!$AK$12:$AY$193,10,FALSE)</f>
        <v>2</v>
      </c>
      <c r="R110" s="369">
        <f>VLOOKUP(P103,'achtergrond - matchmaking'!$AK$12:$AY$193,11,FALSE)</f>
        <v>5</v>
      </c>
      <c r="S110" s="369" t="str">
        <f>IF(P103="-","-",invulblad!$Y$71)</f>
        <v/>
      </c>
      <c r="T110" s="342" t="str">
        <f t="shared" si="13"/>
        <v>v</v>
      </c>
      <c r="U110" s="342" t="str">
        <f t="shared" si="13"/>
        <v>v</v>
      </c>
      <c r="V110" s="342" t="str">
        <f t="shared" si="13"/>
        <v>v</v>
      </c>
      <c r="W110" s="342" t="str">
        <f t="shared" si="13"/>
        <v>v</v>
      </c>
      <c r="X110" s="342" t="str">
        <f t="shared" si="13"/>
        <v xml:space="preserve"> </v>
      </c>
      <c r="Y110" s="342" t="str">
        <f t="shared" si="13"/>
        <v xml:space="preserve"> </v>
      </c>
    </row>
    <row r="111" spans="3:25" ht="15" hidden="1" customHeight="1" outlineLevel="1">
      <c r="D111" s="368" t="s">
        <v>7</v>
      </c>
      <c r="E111" s="369">
        <f>VLOOKUP(D103,'achtergrond - matchmaking'!$AK$12:$AY$193,12,FALSE)</f>
        <v>2</v>
      </c>
      <c r="F111" s="369">
        <f>VLOOKUP(D103,'achtergrond - matchmaking'!$AK$12:$AY$193,13,FALSE)</f>
        <v>5</v>
      </c>
      <c r="G111" s="369" t="str">
        <f>IF(D103="-","-",invulblad!$Y$76)</f>
        <v/>
      </c>
      <c r="H111" s="342" t="str">
        <f t="shared" si="12"/>
        <v>v</v>
      </c>
      <c r="I111" s="342" t="str">
        <f t="shared" si="12"/>
        <v>v</v>
      </c>
      <c r="J111" s="342" t="str">
        <f t="shared" si="12"/>
        <v>v</v>
      </c>
      <c r="K111" s="342" t="str">
        <f t="shared" si="12"/>
        <v>v</v>
      </c>
      <c r="L111" s="342" t="str">
        <f t="shared" si="12"/>
        <v xml:space="preserve"> </v>
      </c>
      <c r="M111" s="342" t="str">
        <f t="shared" si="12"/>
        <v xml:space="preserve"> </v>
      </c>
      <c r="O111" s="339"/>
      <c r="P111" s="368" t="s">
        <v>7</v>
      </c>
      <c r="Q111" s="369">
        <f>VLOOKUP(P103,'achtergrond - matchmaking'!$AK$12:$AY$193,12,FALSE)</f>
        <v>4</v>
      </c>
      <c r="R111" s="369">
        <f>VLOOKUP(P103,'achtergrond - matchmaking'!$AK$12:$AY$193,13,FALSE)</f>
        <v>5</v>
      </c>
      <c r="S111" s="369" t="str">
        <f>IF(P103="-","-",invulblad!$Y$76)</f>
        <v/>
      </c>
      <c r="T111" s="342" t="str">
        <f t="shared" si="13"/>
        <v>v</v>
      </c>
      <c r="U111" s="342" t="str">
        <f t="shared" si="13"/>
        <v>v</v>
      </c>
      <c r="V111" s="342" t="str">
        <f t="shared" si="13"/>
        <v xml:space="preserve"> </v>
      </c>
      <c r="W111" s="342" t="str">
        <f t="shared" si="13"/>
        <v xml:space="preserve"> </v>
      </c>
      <c r="X111" s="342" t="str">
        <f t="shared" si="13"/>
        <v xml:space="preserve"> </v>
      </c>
      <c r="Y111" s="342" t="str">
        <f t="shared" si="13"/>
        <v xml:space="preserve"> </v>
      </c>
    </row>
    <row r="112" spans="3:25" ht="15" hidden="1" customHeight="1" outlineLevel="1">
      <c r="D112" s="368" t="s">
        <v>8</v>
      </c>
      <c r="E112" s="369">
        <f>VLOOKUP(D103,'achtergrond - matchmaking'!$AK$12:$AY$193,14,FALSE)</f>
        <v>4</v>
      </c>
      <c r="F112" s="369">
        <f>VLOOKUP(D103,'achtergrond - matchmaking'!$AK$12:$AY$193,15,FALSE)</f>
        <v>5</v>
      </c>
      <c r="G112" s="369" t="str">
        <f>IF(D103="-","-",invulblad!$Y$81)</f>
        <v/>
      </c>
      <c r="H112" s="342" t="str">
        <f t="shared" si="12"/>
        <v>v</v>
      </c>
      <c r="I112" s="342" t="str">
        <f t="shared" si="12"/>
        <v>v</v>
      </c>
      <c r="J112" s="342" t="str">
        <f t="shared" si="12"/>
        <v xml:space="preserve"> </v>
      </c>
      <c r="K112" s="342" t="str">
        <f t="shared" si="12"/>
        <v xml:space="preserve"> </v>
      </c>
      <c r="L112" s="342" t="str">
        <f t="shared" si="12"/>
        <v xml:space="preserve"> </v>
      </c>
      <c r="M112" s="342" t="str">
        <f t="shared" si="12"/>
        <v xml:space="preserve"> </v>
      </c>
      <c r="O112" s="339"/>
      <c r="P112" s="368" t="s">
        <v>8</v>
      </c>
      <c r="Q112" s="369">
        <f>VLOOKUP(P103,'achtergrond - matchmaking'!$AK$12:$AY$193,14,FALSE)</f>
        <v>4</v>
      </c>
      <c r="R112" s="369">
        <f>VLOOKUP(P103,'achtergrond - matchmaking'!$AK$12:$AY$193,15,FALSE)</f>
        <v>5</v>
      </c>
      <c r="S112" s="369" t="str">
        <f>IF(P103="-","-",invulblad!$Y$81)</f>
        <v/>
      </c>
      <c r="T112" s="342" t="str">
        <f t="shared" si="13"/>
        <v>v</v>
      </c>
      <c r="U112" s="342" t="str">
        <f t="shared" si="13"/>
        <v>v</v>
      </c>
      <c r="V112" s="342" t="str">
        <f t="shared" si="13"/>
        <v xml:space="preserve"> </v>
      </c>
      <c r="W112" s="342" t="str">
        <f t="shared" si="13"/>
        <v xml:space="preserve"> </v>
      </c>
      <c r="X112" s="342" t="str">
        <f t="shared" si="13"/>
        <v xml:space="preserve"> </v>
      </c>
      <c r="Y112" s="342" t="str">
        <f t="shared" si="13"/>
        <v xml:space="preserve"> </v>
      </c>
    </row>
    <row r="113" spans="3:25" ht="15" hidden="1" customHeight="1" outlineLevel="1">
      <c r="O113" s="339"/>
      <c r="P113" s="340"/>
      <c r="Q113" s="341"/>
      <c r="R113" s="341"/>
      <c r="S113" s="341"/>
      <c r="T113" s="341"/>
      <c r="U113" s="339"/>
      <c r="V113" s="339"/>
      <c r="W113" s="339"/>
    </row>
    <row r="114" spans="3:25" ht="15" hidden="1" customHeight="1" outlineLevel="1">
      <c r="C114" s="341">
        <f>'achtergrond - matchmaking'!D211</f>
        <v>15</v>
      </c>
      <c r="D114" s="355" t="str">
        <f>VLOOKUP(matchmaking!C114,'achtergrond - matchmaking'!$D$197:$H$215,3,FALSE)</f>
        <v>SPORT (S)</v>
      </c>
      <c r="E114" s="356"/>
      <c r="F114" s="356"/>
      <c r="G114" s="356"/>
      <c r="H114" s="356"/>
      <c r="I114" s="356"/>
      <c r="J114" s="356"/>
      <c r="K114" s="356"/>
      <c r="L114" s="357"/>
      <c r="M114" s="358">
        <f>VLOOKUP(matchmaking!C114,'achtergrond - matchmaking'!$D$197:$H$215,5,FALSE)</f>
        <v>0</v>
      </c>
      <c r="O114" s="341">
        <f>'achtergrond - matchmaking'!D212</f>
        <v>16</v>
      </c>
      <c r="P114" s="355" t="str">
        <f>VLOOKUP(matchmaking!O114,'achtergrond - matchmaking'!$D$197:$H$215,3,FALSE)</f>
        <v>SPORT (M)</v>
      </c>
      <c r="Q114" s="356"/>
      <c r="R114" s="356"/>
      <c r="S114" s="356"/>
      <c r="T114" s="356"/>
      <c r="U114" s="356"/>
      <c r="V114" s="356"/>
      <c r="W114" s="356"/>
      <c r="X114" s="357"/>
      <c r="Y114" s="358">
        <f>VLOOKUP(matchmaking!O114,'achtergrond - matchmaking'!$D$197:$H$215,5,FALSE)</f>
        <v>0</v>
      </c>
    </row>
    <row r="115" spans="3:25" ht="15" hidden="1" customHeight="1" outlineLevel="1">
      <c r="D115" s="359" t="str">
        <f>VLOOKUP(matchmaking!C114,'achtergrond - matchmaking'!$D$197:$H$215,4,FALSE)</f>
        <v>sportruimte voor kleine sporten zoals tafeltennis, fitness, …</v>
      </c>
      <c r="E115" s="360"/>
      <c r="F115" s="360"/>
      <c r="G115" s="360"/>
      <c r="H115" s="361"/>
      <c r="I115" s="360"/>
      <c r="J115" s="360"/>
      <c r="K115" s="360"/>
      <c r="L115" s="362"/>
      <c r="M115" s="363"/>
      <c r="O115" s="339"/>
      <c r="P115" s="359" t="str">
        <f>VLOOKUP(matchmaking!O114,'achtergrond - matchmaking'!$D$197:$H$215,4,FALSE)</f>
        <v>turnzaal, trampoline, circusschool, dans, …</v>
      </c>
      <c r="Q115" s="360"/>
      <c r="R115" s="360"/>
      <c r="S115" s="360"/>
      <c r="T115" s="361"/>
      <c r="U115" s="360"/>
      <c r="V115" s="360"/>
      <c r="W115" s="360"/>
      <c r="X115" s="362"/>
      <c r="Y115" s="363"/>
    </row>
    <row r="116" spans="3:25" ht="15" hidden="1" customHeight="1" outlineLevel="1">
      <c r="D116" s="364"/>
      <c r="E116" s="365" t="s">
        <v>107</v>
      </c>
      <c r="F116" s="365" t="s">
        <v>108</v>
      </c>
      <c r="G116" s="366" t="s">
        <v>97</v>
      </c>
      <c r="H116" s="367">
        <v>5</v>
      </c>
      <c r="I116" s="367">
        <v>4</v>
      </c>
      <c r="J116" s="367">
        <v>3</v>
      </c>
      <c r="K116" s="367">
        <v>2</v>
      </c>
      <c r="L116" s="367">
        <v>1</v>
      </c>
      <c r="M116" s="367">
        <v>0</v>
      </c>
      <c r="O116" s="339"/>
      <c r="P116" s="364"/>
      <c r="Q116" s="365" t="s">
        <v>107</v>
      </c>
      <c r="R116" s="365" t="s">
        <v>108</v>
      </c>
      <c r="S116" s="366" t="s">
        <v>97</v>
      </c>
      <c r="T116" s="367">
        <v>5</v>
      </c>
      <c r="U116" s="367">
        <v>4</v>
      </c>
      <c r="V116" s="367">
        <v>3</v>
      </c>
      <c r="W116" s="367">
        <v>2</v>
      </c>
      <c r="X116" s="367">
        <v>1</v>
      </c>
      <c r="Y116" s="367">
        <v>0</v>
      </c>
    </row>
    <row r="117" spans="3:25" ht="15" hidden="1" customHeight="1" outlineLevel="1">
      <c r="D117" s="368" t="s">
        <v>9</v>
      </c>
      <c r="E117" s="369">
        <f>VLOOKUP(D114,'achtergrond - matchmaking'!$AK$12:$AY$193,2,FALSE)</f>
        <v>2</v>
      </c>
      <c r="F117" s="369">
        <f>VLOOKUP(D114,'achtergrond - matchmaking'!$AK$12:$AY$193,3,FALSE)</f>
        <v>5</v>
      </c>
      <c r="G117" s="369" t="str">
        <f>IF(D114="-","-",invulblad!$Y$46)</f>
        <v/>
      </c>
      <c r="H117" s="342" t="str">
        <f t="shared" ref="H117:M123" si="14">IF(AND($E117="",$F117=""),"",IF(H$39=$G117,IF(AND(H$39&gt;=$E117,H$39&lt;=$F117),$N$3,$N$4),IF(AND(H$39&gt;=$E117,H$39&lt;=$F117),$N$5,$N$6)))</f>
        <v>v</v>
      </c>
      <c r="I117" s="342" t="str">
        <f t="shared" si="14"/>
        <v>v</v>
      </c>
      <c r="J117" s="342" t="str">
        <f t="shared" si="14"/>
        <v>v</v>
      </c>
      <c r="K117" s="342" t="str">
        <f t="shared" si="14"/>
        <v>v</v>
      </c>
      <c r="L117" s="342" t="str">
        <f t="shared" si="14"/>
        <v xml:space="preserve"> </v>
      </c>
      <c r="M117" s="342" t="str">
        <f t="shared" si="14"/>
        <v xml:space="preserve"> </v>
      </c>
      <c r="O117" s="339"/>
      <c r="P117" s="368" t="s">
        <v>9</v>
      </c>
      <c r="Q117" s="369">
        <f>VLOOKUP(P114,'achtergrond - matchmaking'!$AK$12:$AY$193,2,FALSE)</f>
        <v>4</v>
      </c>
      <c r="R117" s="369">
        <f>VLOOKUP(P114,'achtergrond - matchmaking'!$AK$12:$AY$193,3,FALSE)</f>
        <v>5</v>
      </c>
      <c r="S117" s="369" t="str">
        <f>IF(P114="-","-",invulblad!$Y$46)</f>
        <v/>
      </c>
      <c r="T117" s="342" t="str">
        <f t="shared" ref="T117:Y123" si="15">IF(AND($Q117="",$R117=""),"",IF(T$39=$S117,IF(AND(T$39&gt;=$Q117,T$39&lt;=$R117),$N$3,$N$4),IF(AND(T$39&gt;=$Q117,T$39&lt;=$R117),$N$5,$N$6)))</f>
        <v>v</v>
      </c>
      <c r="U117" s="342" t="str">
        <f t="shared" si="15"/>
        <v>v</v>
      </c>
      <c r="V117" s="342" t="str">
        <f t="shared" si="15"/>
        <v xml:space="preserve"> </v>
      </c>
      <c r="W117" s="342" t="str">
        <f t="shared" si="15"/>
        <v xml:space="preserve"> </v>
      </c>
      <c r="X117" s="342" t="str">
        <f t="shared" si="15"/>
        <v xml:space="preserve"> </v>
      </c>
      <c r="Y117" s="342" t="str">
        <f t="shared" si="15"/>
        <v xml:space="preserve"> </v>
      </c>
    </row>
    <row r="118" spans="3:25" ht="15" hidden="1" customHeight="1" outlineLevel="1">
      <c r="D118" s="368" t="s">
        <v>4</v>
      </c>
      <c r="E118" s="369">
        <f>VLOOKUP(D114,'achtergrond - matchmaking'!$AK$12:$AY$193,4,FALSE)</f>
        <v>2</v>
      </c>
      <c r="F118" s="369">
        <f>VLOOKUP(D114,'achtergrond - matchmaking'!$AK$12:$AY$193,5,FALSE)</f>
        <v>5</v>
      </c>
      <c r="G118" s="369" t="str">
        <f>IF(D114="-","-",invulblad!$Y$52)</f>
        <v/>
      </c>
      <c r="H118" s="342" t="str">
        <f t="shared" si="14"/>
        <v>v</v>
      </c>
      <c r="I118" s="342" t="str">
        <f t="shared" si="14"/>
        <v>v</v>
      </c>
      <c r="J118" s="342" t="str">
        <f t="shared" si="14"/>
        <v>v</v>
      </c>
      <c r="K118" s="342" t="str">
        <f t="shared" si="14"/>
        <v>v</v>
      </c>
      <c r="L118" s="342" t="str">
        <f t="shared" si="14"/>
        <v xml:space="preserve"> </v>
      </c>
      <c r="M118" s="342" t="str">
        <f t="shared" si="14"/>
        <v xml:space="preserve"> </v>
      </c>
      <c r="O118" s="339"/>
      <c r="P118" s="368" t="s">
        <v>4</v>
      </c>
      <c r="Q118" s="369">
        <f>VLOOKUP(P114,'achtergrond - matchmaking'!$AK$12:$AY$193,4,FALSE)</f>
        <v>4</v>
      </c>
      <c r="R118" s="369">
        <f>VLOOKUP(P114,'achtergrond - matchmaking'!$AK$12:$AY$193,5,FALSE)</f>
        <v>5</v>
      </c>
      <c r="S118" s="369" t="str">
        <f>IF(P114="-","-",invulblad!$Y$52)</f>
        <v/>
      </c>
      <c r="T118" s="342" t="str">
        <f t="shared" si="15"/>
        <v>v</v>
      </c>
      <c r="U118" s="342" t="str">
        <f t="shared" si="15"/>
        <v>v</v>
      </c>
      <c r="V118" s="342" t="str">
        <f t="shared" si="15"/>
        <v xml:space="preserve"> </v>
      </c>
      <c r="W118" s="342" t="str">
        <f t="shared" si="15"/>
        <v xml:space="preserve"> </v>
      </c>
      <c r="X118" s="342" t="str">
        <f t="shared" si="15"/>
        <v xml:space="preserve"> </v>
      </c>
      <c r="Y118" s="342" t="str">
        <f t="shared" si="15"/>
        <v xml:space="preserve"> </v>
      </c>
    </row>
    <row r="119" spans="3:25" ht="15" hidden="1" customHeight="1" outlineLevel="1">
      <c r="D119" s="368" t="s">
        <v>5</v>
      </c>
      <c r="E119" s="369">
        <f>VLOOKUP(D114,'achtergrond - matchmaking'!$AK$12:$AY$193,6,FALSE)</f>
        <v>2</v>
      </c>
      <c r="F119" s="369">
        <f>VLOOKUP(D114,'achtergrond - matchmaking'!$AK$12:$AY$193,7,FALSE)</f>
        <v>5</v>
      </c>
      <c r="G119" s="369" t="str">
        <f>IF(D114="-","-",invulblad!$Y$58)</f>
        <v/>
      </c>
      <c r="H119" s="342" t="str">
        <f t="shared" si="14"/>
        <v>v</v>
      </c>
      <c r="I119" s="342" t="str">
        <f t="shared" si="14"/>
        <v>v</v>
      </c>
      <c r="J119" s="342" t="str">
        <f t="shared" si="14"/>
        <v>v</v>
      </c>
      <c r="K119" s="342" t="str">
        <f t="shared" si="14"/>
        <v>v</v>
      </c>
      <c r="L119" s="342" t="str">
        <f t="shared" si="14"/>
        <v xml:space="preserve"> </v>
      </c>
      <c r="M119" s="342" t="str">
        <f t="shared" si="14"/>
        <v xml:space="preserve"> </v>
      </c>
      <c r="O119" s="339"/>
      <c r="P119" s="368" t="s">
        <v>5</v>
      </c>
      <c r="Q119" s="369">
        <f>VLOOKUP(P114,'achtergrond - matchmaking'!$AK$12:$AY$193,6,FALSE)</f>
        <v>2</v>
      </c>
      <c r="R119" s="369">
        <f>VLOOKUP(P114,'achtergrond - matchmaking'!$AK$12:$AY$193,7,FALSE)</f>
        <v>5</v>
      </c>
      <c r="S119" s="369" t="str">
        <f>IF(P114="-","-",invulblad!$Y$58)</f>
        <v/>
      </c>
      <c r="T119" s="342" t="str">
        <f t="shared" si="15"/>
        <v>v</v>
      </c>
      <c r="U119" s="342" t="str">
        <f t="shared" si="15"/>
        <v>v</v>
      </c>
      <c r="V119" s="342" t="str">
        <f t="shared" si="15"/>
        <v>v</v>
      </c>
      <c r="W119" s="342" t="str">
        <f t="shared" si="15"/>
        <v>v</v>
      </c>
      <c r="X119" s="342" t="str">
        <f t="shared" si="15"/>
        <v xml:space="preserve"> </v>
      </c>
      <c r="Y119" s="342" t="str">
        <f t="shared" si="15"/>
        <v xml:space="preserve"> </v>
      </c>
    </row>
    <row r="120" spans="3:25" ht="15" hidden="1" customHeight="1" outlineLevel="1">
      <c r="D120" s="368" t="s">
        <v>6</v>
      </c>
      <c r="E120" s="369">
        <f>VLOOKUP(D114,'achtergrond - matchmaking'!$AK$12:$AY$193,8,FALSE)</f>
        <v>2</v>
      </c>
      <c r="F120" s="369">
        <f>VLOOKUP(D114,'achtergrond - matchmaking'!$AK$12:$AY$193,9,FALSE)</f>
        <v>5</v>
      </c>
      <c r="G120" s="369" t="str">
        <f>IF(D114="-","-",invulblad!$Y$65)</f>
        <v/>
      </c>
      <c r="H120" s="342" t="str">
        <f t="shared" si="14"/>
        <v>v</v>
      </c>
      <c r="I120" s="342" t="str">
        <f t="shared" si="14"/>
        <v>v</v>
      </c>
      <c r="J120" s="342" t="str">
        <f t="shared" si="14"/>
        <v>v</v>
      </c>
      <c r="K120" s="342" t="str">
        <f t="shared" si="14"/>
        <v>v</v>
      </c>
      <c r="L120" s="342" t="str">
        <f t="shared" si="14"/>
        <v xml:space="preserve"> </v>
      </c>
      <c r="M120" s="342" t="str">
        <f t="shared" si="14"/>
        <v xml:space="preserve"> </v>
      </c>
      <c r="O120" s="339"/>
      <c r="P120" s="368" t="s">
        <v>6</v>
      </c>
      <c r="Q120" s="369">
        <f>VLOOKUP(P114,'achtergrond - matchmaking'!$AK$12:$AY$193,8,FALSE)</f>
        <v>4</v>
      </c>
      <c r="R120" s="369">
        <f>VLOOKUP(P114,'achtergrond - matchmaking'!$AK$12:$AY$193,9,FALSE)</f>
        <v>5</v>
      </c>
      <c r="S120" s="369" t="str">
        <f>IF(P114="-","-",invulblad!$Y$65)</f>
        <v/>
      </c>
      <c r="T120" s="342" t="str">
        <f t="shared" si="15"/>
        <v>v</v>
      </c>
      <c r="U120" s="342" t="str">
        <f t="shared" si="15"/>
        <v>v</v>
      </c>
      <c r="V120" s="342" t="str">
        <f t="shared" si="15"/>
        <v xml:space="preserve"> </v>
      </c>
      <c r="W120" s="342" t="str">
        <f t="shared" si="15"/>
        <v xml:space="preserve"> </v>
      </c>
      <c r="X120" s="342" t="str">
        <f t="shared" si="15"/>
        <v xml:space="preserve"> </v>
      </c>
      <c r="Y120" s="342" t="str">
        <f t="shared" si="15"/>
        <v xml:space="preserve"> </v>
      </c>
    </row>
    <row r="121" spans="3:25" ht="15" hidden="1" customHeight="1" outlineLevel="1">
      <c r="D121" s="368" t="s">
        <v>35</v>
      </c>
      <c r="E121" s="369">
        <f>VLOOKUP(D114,'achtergrond - matchmaking'!$AK$12:$AY$193,10,FALSE)</f>
        <v>0</v>
      </c>
      <c r="F121" s="369">
        <f>VLOOKUP(D114,'achtergrond - matchmaking'!$AK$12:$AY$193,11,FALSE)</f>
        <v>5</v>
      </c>
      <c r="G121" s="369" t="str">
        <f>IF(D114="-","-",invulblad!$Y$71)</f>
        <v/>
      </c>
      <c r="H121" s="342" t="str">
        <f t="shared" si="14"/>
        <v>v</v>
      </c>
      <c r="I121" s="342" t="str">
        <f t="shared" si="14"/>
        <v>v</v>
      </c>
      <c r="J121" s="342" t="str">
        <f t="shared" si="14"/>
        <v>v</v>
      </c>
      <c r="K121" s="342" t="str">
        <f t="shared" si="14"/>
        <v>v</v>
      </c>
      <c r="L121" s="342" t="str">
        <f t="shared" si="14"/>
        <v>v</v>
      </c>
      <c r="M121" s="342" t="str">
        <f t="shared" si="14"/>
        <v>v</v>
      </c>
      <c r="O121" s="339"/>
      <c r="P121" s="368" t="s">
        <v>35</v>
      </c>
      <c r="Q121" s="369">
        <f>VLOOKUP(P114,'achtergrond - matchmaking'!$AK$12:$AY$193,10,FALSE)</f>
        <v>2</v>
      </c>
      <c r="R121" s="369">
        <f>VLOOKUP(P114,'achtergrond - matchmaking'!$AK$12:$AY$193,11,FALSE)</f>
        <v>5</v>
      </c>
      <c r="S121" s="369" t="str">
        <f>IF(P114="-","-",invulblad!$Y$71)</f>
        <v/>
      </c>
      <c r="T121" s="342" t="str">
        <f t="shared" si="15"/>
        <v>v</v>
      </c>
      <c r="U121" s="342" t="str">
        <f t="shared" si="15"/>
        <v>v</v>
      </c>
      <c r="V121" s="342" t="str">
        <f t="shared" si="15"/>
        <v>v</v>
      </c>
      <c r="W121" s="342" t="str">
        <f t="shared" si="15"/>
        <v>v</v>
      </c>
      <c r="X121" s="342" t="str">
        <f t="shared" si="15"/>
        <v xml:space="preserve"> </v>
      </c>
      <c r="Y121" s="342" t="str">
        <f t="shared" si="15"/>
        <v xml:space="preserve"> </v>
      </c>
    </row>
    <row r="122" spans="3:25" ht="15" hidden="1" customHeight="1" outlineLevel="1">
      <c r="D122" s="368" t="s">
        <v>7</v>
      </c>
      <c r="E122" s="369">
        <f>VLOOKUP(D114,'achtergrond - matchmaking'!$AK$12:$AY$193,12,FALSE)</f>
        <v>2</v>
      </c>
      <c r="F122" s="369">
        <f>VLOOKUP(D114,'achtergrond - matchmaking'!$AK$12:$AY$193,13,FALSE)</f>
        <v>5</v>
      </c>
      <c r="G122" s="369" t="str">
        <f>IF(D114="-","-",invulblad!$Y$76)</f>
        <v/>
      </c>
      <c r="H122" s="342" t="str">
        <f t="shared" si="14"/>
        <v>v</v>
      </c>
      <c r="I122" s="342" t="str">
        <f t="shared" si="14"/>
        <v>v</v>
      </c>
      <c r="J122" s="342" t="str">
        <f t="shared" si="14"/>
        <v>v</v>
      </c>
      <c r="K122" s="342" t="str">
        <f t="shared" si="14"/>
        <v>v</v>
      </c>
      <c r="L122" s="342" t="str">
        <f t="shared" si="14"/>
        <v xml:space="preserve"> </v>
      </c>
      <c r="M122" s="342" t="str">
        <f t="shared" si="14"/>
        <v xml:space="preserve"> </v>
      </c>
      <c r="O122" s="339"/>
      <c r="P122" s="368" t="s">
        <v>7</v>
      </c>
      <c r="Q122" s="369">
        <f>VLOOKUP(P114,'achtergrond - matchmaking'!$AK$12:$AY$193,12,FALSE)</f>
        <v>2</v>
      </c>
      <c r="R122" s="369">
        <f>VLOOKUP(P114,'achtergrond - matchmaking'!$AK$12:$AY$193,13,FALSE)</f>
        <v>5</v>
      </c>
      <c r="S122" s="369" t="str">
        <f>IF(P114="-","-",invulblad!$Y$76)</f>
        <v/>
      </c>
      <c r="T122" s="342" t="str">
        <f t="shared" si="15"/>
        <v>v</v>
      </c>
      <c r="U122" s="342" t="str">
        <f t="shared" si="15"/>
        <v>v</v>
      </c>
      <c r="V122" s="342" t="str">
        <f t="shared" si="15"/>
        <v>v</v>
      </c>
      <c r="W122" s="342" t="str">
        <f t="shared" si="15"/>
        <v>v</v>
      </c>
      <c r="X122" s="342" t="str">
        <f t="shared" si="15"/>
        <v xml:space="preserve"> </v>
      </c>
      <c r="Y122" s="342" t="str">
        <f t="shared" si="15"/>
        <v xml:space="preserve"> </v>
      </c>
    </row>
    <row r="123" spans="3:25" ht="15" hidden="1" customHeight="1" outlineLevel="1">
      <c r="D123" s="368" t="s">
        <v>8</v>
      </c>
      <c r="E123" s="369">
        <f>VLOOKUP(D114,'achtergrond - matchmaking'!$AK$12:$AY$193,14,FALSE)</f>
        <v>0</v>
      </c>
      <c r="F123" s="369">
        <f>VLOOKUP(D114,'achtergrond - matchmaking'!$AK$12:$AY$193,15,FALSE)</f>
        <v>5</v>
      </c>
      <c r="G123" s="369" t="str">
        <f>IF(D114="-","-",invulblad!$Y$81)</f>
        <v/>
      </c>
      <c r="H123" s="342" t="str">
        <f t="shared" si="14"/>
        <v>v</v>
      </c>
      <c r="I123" s="342" t="str">
        <f t="shared" si="14"/>
        <v>v</v>
      </c>
      <c r="J123" s="342" t="str">
        <f t="shared" si="14"/>
        <v>v</v>
      </c>
      <c r="K123" s="342" t="str">
        <f t="shared" si="14"/>
        <v>v</v>
      </c>
      <c r="L123" s="342" t="str">
        <f t="shared" si="14"/>
        <v>v</v>
      </c>
      <c r="M123" s="342" t="str">
        <f t="shared" si="14"/>
        <v>v</v>
      </c>
      <c r="O123" s="339"/>
      <c r="P123" s="368" t="s">
        <v>8</v>
      </c>
      <c r="Q123" s="369">
        <f>VLOOKUP(P114,'achtergrond - matchmaking'!$AK$12:$AY$193,14,FALSE)</f>
        <v>0</v>
      </c>
      <c r="R123" s="369">
        <f>VLOOKUP(P114,'achtergrond - matchmaking'!$AK$12:$AY$193,15,FALSE)</f>
        <v>5</v>
      </c>
      <c r="S123" s="369" t="str">
        <f>IF(P114="-","-",invulblad!$Y$81)</f>
        <v/>
      </c>
      <c r="T123" s="342" t="str">
        <f t="shared" si="15"/>
        <v>v</v>
      </c>
      <c r="U123" s="342" t="str">
        <f t="shared" si="15"/>
        <v>v</v>
      </c>
      <c r="V123" s="342" t="str">
        <f t="shared" si="15"/>
        <v>v</v>
      </c>
      <c r="W123" s="342" t="str">
        <f t="shared" si="15"/>
        <v>v</v>
      </c>
      <c r="X123" s="342" t="str">
        <f t="shared" si="15"/>
        <v>v</v>
      </c>
      <c r="Y123" s="342" t="str">
        <f t="shared" si="15"/>
        <v>v</v>
      </c>
    </row>
    <row r="124" spans="3:25" ht="15" hidden="1" customHeight="1" outlineLevel="1">
      <c r="O124" s="339"/>
      <c r="P124" s="340"/>
      <c r="Q124" s="341"/>
      <c r="R124" s="341"/>
      <c r="S124" s="341"/>
      <c r="T124" s="341"/>
      <c r="U124" s="339"/>
      <c r="V124" s="339"/>
      <c r="W124" s="339"/>
    </row>
    <row r="125" spans="3:25" ht="15" hidden="1" customHeight="1" outlineLevel="1">
      <c r="C125" s="341">
        <f>'achtergrond - matchmaking'!D213</f>
        <v>17</v>
      </c>
      <c r="D125" s="355" t="str">
        <f>VLOOKUP(matchmaking!C125,'achtergrond - matchmaking'!$D$197:$H$215,3,FALSE)</f>
        <v>SPORT (L)</v>
      </c>
      <c r="E125" s="356"/>
      <c r="F125" s="356"/>
      <c r="G125" s="356"/>
      <c r="H125" s="356"/>
      <c r="I125" s="356"/>
      <c r="J125" s="356"/>
      <c r="K125" s="356"/>
      <c r="L125" s="357"/>
      <c r="M125" s="358">
        <f>VLOOKUP(matchmaking!C125,'achtergrond - matchmaking'!$D$197:$H$215,5,FALSE)</f>
        <v>0</v>
      </c>
      <c r="O125" s="341">
        <f>'achtergrond - matchmaking'!D214</f>
        <v>18</v>
      </c>
      <c r="P125" s="355" t="str">
        <f>VLOOKUP(matchmaking!O125,'achtergrond - matchmaking'!$D$197:$H$215,3,FALSE)</f>
        <v>WONEN (S)</v>
      </c>
      <c r="Q125" s="356"/>
      <c r="R125" s="356"/>
      <c r="S125" s="356"/>
      <c r="T125" s="356"/>
      <c r="U125" s="356"/>
      <c r="V125" s="356"/>
      <c r="W125" s="356"/>
      <c r="X125" s="357"/>
      <c r="Y125" s="358">
        <f>VLOOKUP(matchmaking!O125,'achtergrond - matchmaking'!$D$197:$H$215,5,FALSE)</f>
        <v>0</v>
      </c>
    </row>
    <row r="126" spans="3:25" ht="15" hidden="1" customHeight="1" outlineLevel="1">
      <c r="D126" s="359" t="str">
        <f>VLOOKUP(matchmaking!C125,'achtergrond - matchmaking'!$D$197:$H$215,4,FALSE)</f>
        <v>balsporten basket, volleybal, handbal, …</v>
      </c>
      <c r="E126" s="360"/>
      <c r="F126" s="360"/>
      <c r="G126" s="360"/>
      <c r="H126" s="361"/>
      <c r="I126" s="360"/>
      <c r="J126" s="360"/>
      <c r="K126" s="360"/>
      <c r="L126" s="362"/>
      <c r="M126" s="363"/>
      <c r="O126" s="339"/>
      <c r="P126" s="359" t="str">
        <f>VLOOKUP(matchmaking!O125,'achtergrond - matchmaking'!$D$197:$H$215,4,FALSE)</f>
        <v>1 wooneenheid of meerdere kleine wooneenheden</v>
      </c>
      <c r="Q126" s="360"/>
      <c r="R126" s="360"/>
      <c r="S126" s="360"/>
      <c r="T126" s="361"/>
      <c r="U126" s="360"/>
      <c r="V126" s="360"/>
      <c r="W126" s="360"/>
      <c r="X126" s="362"/>
      <c r="Y126" s="363"/>
    </row>
    <row r="127" spans="3:25" ht="15" hidden="1" customHeight="1" outlineLevel="1">
      <c r="D127" s="364"/>
      <c r="E127" s="365" t="s">
        <v>107</v>
      </c>
      <c r="F127" s="365" t="s">
        <v>108</v>
      </c>
      <c r="G127" s="366" t="s">
        <v>97</v>
      </c>
      <c r="H127" s="367">
        <v>5</v>
      </c>
      <c r="I127" s="367">
        <v>4</v>
      </c>
      <c r="J127" s="367">
        <v>3</v>
      </c>
      <c r="K127" s="367">
        <v>2</v>
      </c>
      <c r="L127" s="367">
        <v>1</v>
      </c>
      <c r="M127" s="367">
        <v>0</v>
      </c>
      <c r="O127" s="339"/>
      <c r="P127" s="364"/>
      <c r="Q127" s="365" t="s">
        <v>107</v>
      </c>
      <c r="R127" s="365" t="s">
        <v>108</v>
      </c>
      <c r="S127" s="366" t="s">
        <v>97</v>
      </c>
      <c r="T127" s="367">
        <v>5</v>
      </c>
      <c r="U127" s="367">
        <v>4</v>
      </c>
      <c r="V127" s="367">
        <v>3</v>
      </c>
      <c r="W127" s="367">
        <v>2</v>
      </c>
      <c r="X127" s="367">
        <v>1</v>
      </c>
      <c r="Y127" s="367">
        <v>0</v>
      </c>
    </row>
    <row r="128" spans="3:25" ht="15" hidden="1" customHeight="1" outlineLevel="1">
      <c r="D128" s="368" t="s">
        <v>9</v>
      </c>
      <c r="E128" s="369">
        <f>VLOOKUP(D125,'achtergrond - matchmaking'!$AK$12:$AY$193,2,FALSE)</f>
        <v>4</v>
      </c>
      <c r="F128" s="369">
        <f>VLOOKUP(D125,'achtergrond - matchmaking'!$AK$12:$AY$193,3,FALSE)</f>
        <v>5</v>
      </c>
      <c r="G128" s="369" t="str">
        <f>IF(D125="-","-",invulblad!$Y$46)</f>
        <v/>
      </c>
      <c r="H128" s="342" t="str">
        <f t="shared" ref="H128:M134" si="16">IF(AND($E128="",$F128=""),"",IF(H$39=$G128,IF(AND(H$39&gt;=$E128,H$39&lt;=$F128),$N$3,$N$4),IF(AND(H$39&gt;=$E128,H$39&lt;=$F128),$N$5,$N$6)))</f>
        <v>v</v>
      </c>
      <c r="I128" s="342" t="str">
        <f t="shared" si="16"/>
        <v>v</v>
      </c>
      <c r="J128" s="342" t="str">
        <f t="shared" si="16"/>
        <v xml:space="preserve"> </v>
      </c>
      <c r="K128" s="342" t="str">
        <f t="shared" si="16"/>
        <v xml:space="preserve"> </v>
      </c>
      <c r="L128" s="342" t="str">
        <f t="shared" si="16"/>
        <v xml:space="preserve"> </v>
      </c>
      <c r="M128" s="342" t="str">
        <f t="shared" si="16"/>
        <v xml:space="preserve"> </v>
      </c>
      <c r="O128" s="339"/>
      <c r="P128" s="368" t="s">
        <v>9</v>
      </c>
      <c r="Q128" s="369">
        <f>VLOOKUP(P125,'achtergrond - matchmaking'!$AK$12:$AY$193,2,FALSE)</f>
        <v>3</v>
      </c>
      <c r="R128" s="369">
        <f>VLOOKUP(P125,'achtergrond - matchmaking'!$AK$12:$AY$193,3,FALSE)</f>
        <v>5</v>
      </c>
      <c r="S128" s="369" t="str">
        <f>IF(P125="-","-",invulblad!$Y$46)</f>
        <v/>
      </c>
      <c r="T128" s="342" t="str">
        <f t="shared" ref="T128:Y134" si="17">IF(AND($Q128="",$R128=""),"",IF(T$39=$S128,IF(AND(T$39&gt;=$Q128,T$39&lt;=$R128),$N$3,$N$4),IF(AND(T$39&gt;=$Q128,T$39&lt;=$R128),$N$5,$N$6)))</f>
        <v>v</v>
      </c>
      <c r="U128" s="342" t="str">
        <f t="shared" si="17"/>
        <v>v</v>
      </c>
      <c r="V128" s="342" t="str">
        <f t="shared" si="17"/>
        <v>v</v>
      </c>
      <c r="W128" s="342" t="str">
        <f t="shared" si="17"/>
        <v xml:space="preserve"> </v>
      </c>
      <c r="X128" s="342" t="str">
        <f t="shared" si="17"/>
        <v xml:space="preserve"> </v>
      </c>
      <c r="Y128" s="342" t="str">
        <f t="shared" si="17"/>
        <v xml:space="preserve"> </v>
      </c>
    </row>
    <row r="129" spans="3:25" ht="15" hidden="1" customHeight="1" outlineLevel="1">
      <c r="D129" s="368" t="s">
        <v>4</v>
      </c>
      <c r="E129" s="369">
        <f>VLOOKUP(D125,'achtergrond - matchmaking'!$AK$12:$AY$193,4,FALSE)</f>
        <v>4</v>
      </c>
      <c r="F129" s="369">
        <f>VLOOKUP(D125,'achtergrond - matchmaking'!$AK$12:$AY$193,5,FALSE)</f>
        <v>5</v>
      </c>
      <c r="G129" s="369" t="str">
        <f>IF(D125="-","-",invulblad!$Y$52)</f>
        <v/>
      </c>
      <c r="H129" s="342" t="str">
        <f t="shared" si="16"/>
        <v>v</v>
      </c>
      <c r="I129" s="342" t="str">
        <f t="shared" si="16"/>
        <v>v</v>
      </c>
      <c r="J129" s="342" t="str">
        <f t="shared" si="16"/>
        <v xml:space="preserve"> </v>
      </c>
      <c r="K129" s="342" t="str">
        <f t="shared" si="16"/>
        <v xml:space="preserve"> </v>
      </c>
      <c r="L129" s="342" t="str">
        <f t="shared" si="16"/>
        <v xml:space="preserve"> </v>
      </c>
      <c r="M129" s="342" t="str">
        <f t="shared" si="16"/>
        <v xml:space="preserve"> </v>
      </c>
      <c r="O129" s="339"/>
      <c r="P129" s="368" t="s">
        <v>4</v>
      </c>
      <c r="Q129" s="369">
        <f>VLOOKUP(P125,'achtergrond - matchmaking'!$AK$12:$AY$193,4,FALSE)</f>
        <v>3</v>
      </c>
      <c r="R129" s="369">
        <f>VLOOKUP(P125,'achtergrond - matchmaking'!$AK$12:$AY$193,5,FALSE)</f>
        <v>5</v>
      </c>
      <c r="S129" s="369" t="str">
        <f>IF(P125="-","-",invulblad!$Y$52)</f>
        <v/>
      </c>
      <c r="T129" s="342" t="str">
        <f t="shared" si="17"/>
        <v>v</v>
      </c>
      <c r="U129" s="342" t="str">
        <f t="shared" si="17"/>
        <v>v</v>
      </c>
      <c r="V129" s="342" t="str">
        <f t="shared" si="17"/>
        <v>v</v>
      </c>
      <c r="W129" s="342" t="str">
        <f t="shared" si="17"/>
        <v xml:space="preserve"> </v>
      </c>
      <c r="X129" s="342" t="str">
        <f t="shared" si="17"/>
        <v xml:space="preserve"> </v>
      </c>
      <c r="Y129" s="342" t="str">
        <f t="shared" si="17"/>
        <v xml:space="preserve"> </v>
      </c>
    </row>
    <row r="130" spans="3:25" ht="15" hidden="1" customHeight="1" outlineLevel="1">
      <c r="D130" s="368" t="s">
        <v>5</v>
      </c>
      <c r="E130" s="369">
        <f>VLOOKUP(D125,'achtergrond - matchmaking'!$AK$12:$AY$193,6,FALSE)</f>
        <v>4</v>
      </c>
      <c r="F130" s="369">
        <f>VLOOKUP(D125,'achtergrond - matchmaking'!$AK$12:$AY$193,7,FALSE)</f>
        <v>5</v>
      </c>
      <c r="G130" s="369" t="str">
        <f>IF(D125="-","-",invulblad!$Y$58)</f>
        <v/>
      </c>
      <c r="H130" s="342" t="str">
        <f t="shared" si="16"/>
        <v>v</v>
      </c>
      <c r="I130" s="342" t="str">
        <f t="shared" si="16"/>
        <v>v</v>
      </c>
      <c r="J130" s="342" t="str">
        <f t="shared" si="16"/>
        <v xml:space="preserve"> </v>
      </c>
      <c r="K130" s="342" t="str">
        <f t="shared" si="16"/>
        <v xml:space="preserve"> </v>
      </c>
      <c r="L130" s="342" t="str">
        <f t="shared" si="16"/>
        <v xml:space="preserve"> </v>
      </c>
      <c r="M130" s="342" t="str">
        <f t="shared" si="16"/>
        <v xml:space="preserve"> </v>
      </c>
      <c r="O130" s="339"/>
      <c r="P130" s="368" t="s">
        <v>5</v>
      </c>
      <c r="Q130" s="369">
        <f>VLOOKUP(P125,'achtergrond - matchmaking'!$AK$12:$AY$193,6,FALSE)</f>
        <v>3</v>
      </c>
      <c r="R130" s="369">
        <f>VLOOKUP(P125,'achtergrond - matchmaking'!$AK$12:$AY$193,7,FALSE)</f>
        <v>5</v>
      </c>
      <c r="S130" s="369" t="str">
        <f>IF(P125="-","-",invulblad!$Y$58)</f>
        <v/>
      </c>
      <c r="T130" s="342" t="str">
        <f t="shared" si="17"/>
        <v>v</v>
      </c>
      <c r="U130" s="342" t="str">
        <f t="shared" si="17"/>
        <v>v</v>
      </c>
      <c r="V130" s="342" t="str">
        <f t="shared" si="17"/>
        <v>v</v>
      </c>
      <c r="W130" s="342" t="str">
        <f t="shared" si="17"/>
        <v xml:space="preserve"> </v>
      </c>
      <c r="X130" s="342" t="str">
        <f t="shared" si="17"/>
        <v xml:space="preserve"> </v>
      </c>
      <c r="Y130" s="342" t="str">
        <f t="shared" si="17"/>
        <v xml:space="preserve"> </v>
      </c>
    </row>
    <row r="131" spans="3:25" ht="15" hidden="1" customHeight="1" outlineLevel="1">
      <c r="D131" s="368" t="s">
        <v>6</v>
      </c>
      <c r="E131" s="369">
        <f>VLOOKUP(D125,'achtergrond - matchmaking'!$AK$12:$AY$193,8,FALSE)</f>
        <v>4</v>
      </c>
      <c r="F131" s="369">
        <f>VLOOKUP(D125,'achtergrond - matchmaking'!$AK$12:$AY$193,9,FALSE)</f>
        <v>5</v>
      </c>
      <c r="G131" s="369" t="str">
        <f>IF(D125="-","-",invulblad!$Y$65)</f>
        <v/>
      </c>
      <c r="H131" s="342" t="str">
        <f t="shared" si="16"/>
        <v>v</v>
      </c>
      <c r="I131" s="342" t="str">
        <f t="shared" si="16"/>
        <v>v</v>
      </c>
      <c r="J131" s="342" t="str">
        <f t="shared" si="16"/>
        <v xml:space="preserve"> </v>
      </c>
      <c r="K131" s="342" t="str">
        <f t="shared" si="16"/>
        <v xml:space="preserve"> </v>
      </c>
      <c r="L131" s="342" t="str">
        <f t="shared" si="16"/>
        <v xml:space="preserve"> </v>
      </c>
      <c r="M131" s="342" t="str">
        <f t="shared" si="16"/>
        <v xml:space="preserve"> </v>
      </c>
      <c r="O131" s="339"/>
      <c r="P131" s="368" t="s">
        <v>6</v>
      </c>
      <c r="Q131" s="369">
        <f>VLOOKUP(P125,'achtergrond - matchmaking'!$AK$12:$AY$193,8,FALSE)</f>
        <v>3</v>
      </c>
      <c r="R131" s="369">
        <f>VLOOKUP(P125,'achtergrond - matchmaking'!$AK$12:$AY$193,9,FALSE)</f>
        <v>5</v>
      </c>
      <c r="S131" s="369" t="str">
        <f>IF(P125="-","-",invulblad!$Y$65)</f>
        <v/>
      </c>
      <c r="T131" s="342" t="str">
        <f t="shared" si="17"/>
        <v>v</v>
      </c>
      <c r="U131" s="342" t="str">
        <f t="shared" si="17"/>
        <v>v</v>
      </c>
      <c r="V131" s="342" t="str">
        <f t="shared" si="17"/>
        <v>v</v>
      </c>
      <c r="W131" s="342" t="str">
        <f t="shared" si="17"/>
        <v xml:space="preserve"> </v>
      </c>
      <c r="X131" s="342" t="str">
        <f t="shared" si="17"/>
        <v xml:space="preserve"> </v>
      </c>
      <c r="Y131" s="342" t="str">
        <f t="shared" si="17"/>
        <v xml:space="preserve"> </v>
      </c>
    </row>
    <row r="132" spans="3:25" ht="15" hidden="1" customHeight="1" outlineLevel="1">
      <c r="D132" s="368" t="s">
        <v>35</v>
      </c>
      <c r="E132" s="369">
        <f>VLOOKUP(D125,'achtergrond - matchmaking'!$AK$12:$AY$193,10,FALSE)</f>
        <v>2</v>
      </c>
      <c r="F132" s="369">
        <f>VLOOKUP(D125,'achtergrond - matchmaking'!$AK$12:$AY$193,11,FALSE)</f>
        <v>5</v>
      </c>
      <c r="G132" s="369" t="str">
        <f>IF(D125="-","-",invulblad!$Y$71)</f>
        <v/>
      </c>
      <c r="H132" s="342" t="str">
        <f t="shared" si="16"/>
        <v>v</v>
      </c>
      <c r="I132" s="342" t="str">
        <f t="shared" si="16"/>
        <v>v</v>
      </c>
      <c r="J132" s="342" t="str">
        <f t="shared" si="16"/>
        <v>v</v>
      </c>
      <c r="K132" s="342" t="str">
        <f t="shared" si="16"/>
        <v>v</v>
      </c>
      <c r="L132" s="342" t="str">
        <f t="shared" si="16"/>
        <v xml:space="preserve"> </v>
      </c>
      <c r="M132" s="342" t="str">
        <f t="shared" si="16"/>
        <v xml:space="preserve"> </v>
      </c>
      <c r="O132" s="339"/>
      <c r="P132" s="368" t="s">
        <v>35</v>
      </c>
      <c r="Q132" s="369">
        <f>VLOOKUP(P125,'achtergrond - matchmaking'!$AK$12:$AY$193,10,FALSE)</f>
        <v>3</v>
      </c>
      <c r="R132" s="369">
        <f>VLOOKUP(P125,'achtergrond - matchmaking'!$AK$12:$AY$193,11,FALSE)</f>
        <v>5</v>
      </c>
      <c r="S132" s="369" t="str">
        <f>IF(P125="-","-",invulblad!$Y$71)</f>
        <v/>
      </c>
      <c r="T132" s="342" t="str">
        <f t="shared" si="17"/>
        <v>v</v>
      </c>
      <c r="U132" s="342" t="str">
        <f t="shared" si="17"/>
        <v>v</v>
      </c>
      <c r="V132" s="342" t="str">
        <f t="shared" si="17"/>
        <v>v</v>
      </c>
      <c r="W132" s="342" t="str">
        <f t="shared" si="17"/>
        <v xml:space="preserve"> </v>
      </c>
      <c r="X132" s="342" t="str">
        <f t="shared" si="17"/>
        <v xml:space="preserve"> </v>
      </c>
      <c r="Y132" s="342" t="str">
        <f t="shared" si="17"/>
        <v xml:space="preserve"> </v>
      </c>
    </row>
    <row r="133" spans="3:25" ht="15" hidden="1" customHeight="1" outlineLevel="1">
      <c r="D133" s="368" t="s">
        <v>7</v>
      </c>
      <c r="E133" s="369">
        <f>VLOOKUP(D125,'achtergrond - matchmaking'!$AK$12:$AY$193,12,FALSE)</f>
        <v>2</v>
      </c>
      <c r="F133" s="369">
        <f>VLOOKUP(D125,'achtergrond - matchmaking'!$AK$12:$AY$193,13,FALSE)</f>
        <v>5</v>
      </c>
      <c r="G133" s="369" t="str">
        <f>IF(D125="-","-",invulblad!$Y$76)</f>
        <v/>
      </c>
      <c r="H133" s="342" t="str">
        <f t="shared" si="16"/>
        <v>v</v>
      </c>
      <c r="I133" s="342" t="str">
        <f t="shared" si="16"/>
        <v>v</v>
      </c>
      <c r="J133" s="342" t="str">
        <f t="shared" si="16"/>
        <v>v</v>
      </c>
      <c r="K133" s="342" t="str">
        <f t="shared" si="16"/>
        <v>v</v>
      </c>
      <c r="L133" s="342" t="str">
        <f t="shared" si="16"/>
        <v xml:space="preserve"> </v>
      </c>
      <c r="M133" s="342" t="str">
        <f t="shared" si="16"/>
        <v xml:space="preserve"> </v>
      </c>
      <c r="O133" s="339"/>
      <c r="P133" s="368" t="s">
        <v>7</v>
      </c>
      <c r="Q133" s="369">
        <f>VLOOKUP(P125,'achtergrond - matchmaking'!$AK$12:$AY$193,12,FALSE)</f>
        <v>0</v>
      </c>
      <c r="R133" s="369">
        <f>VLOOKUP(P125,'achtergrond - matchmaking'!$AK$12:$AY$193,13,FALSE)</f>
        <v>1</v>
      </c>
      <c r="S133" s="369" t="str">
        <f>IF(P125="-","-",invulblad!$Y$76)</f>
        <v/>
      </c>
      <c r="T133" s="342" t="str">
        <f t="shared" si="17"/>
        <v xml:space="preserve"> </v>
      </c>
      <c r="U133" s="342" t="str">
        <f t="shared" si="17"/>
        <v xml:space="preserve"> </v>
      </c>
      <c r="V133" s="342" t="str">
        <f t="shared" si="17"/>
        <v xml:space="preserve"> </v>
      </c>
      <c r="W133" s="342" t="str">
        <f t="shared" si="17"/>
        <v xml:space="preserve"> </v>
      </c>
      <c r="X133" s="342" t="str">
        <f t="shared" si="17"/>
        <v>v</v>
      </c>
      <c r="Y133" s="342" t="str">
        <f t="shared" si="17"/>
        <v>v</v>
      </c>
    </row>
    <row r="134" spans="3:25" ht="15" hidden="1" customHeight="1" outlineLevel="1">
      <c r="D134" s="368" t="s">
        <v>8</v>
      </c>
      <c r="E134" s="369">
        <f>VLOOKUP(D125,'achtergrond - matchmaking'!$AK$12:$AY$193,14,FALSE)</f>
        <v>0</v>
      </c>
      <c r="F134" s="369">
        <f>VLOOKUP(D125,'achtergrond - matchmaking'!$AK$12:$AY$193,15,FALSE)</f>
        <v>5</v>
      </c>
      <c r="G134" s="369" t="str">
        <f>IF(D125="-","-",invulblad!$Y$81)</f>
        <v/>
      </c>
      <c r="H134" s="342" t="str">
        <f t="shared" si="16"/>
        <v>v</v>
      </c>
      <c r="I134" s="342" t="str">
        <f t="shared" si="16"/>
        <v>v</v>
      </c>
      <c r="J134" s="342" t="str">
        <f t="shared" si="16"/>
        <v>v</v>
      </c>
      <c r="K134" s="342" t="str">
        <f t="shared" si="16"/>
        <v>v</v>
      </c>
      <c r="L134" s="342" t="str">
        <f t="shared" si="16"/>
        <v>v</v>
      </c>
      <c r="M134" s="342" t="str">
        <f t="shared" si="16"/>
        <v>v</v>
      </c>
      <c r="O134" s="339"/>
      <c r="P134" s="368" t="s">
        <v>8</v>
      </c>
      <c r="Q134" s="369">
        <f>VLOOKUP(P125,'achtergrond - matchmaking'!$AK$12:$AY$193,14,FALSE)</f>
        <v>0</v>
      </c>
      <c r="R134" s="369">
        <f>VLOOKUP(P125,'achtergrond - matchmaking'!$AK$12:$AY$193,15,FALSE)</f>
        <v>1</v>
      </c>
      <c r="S134" s="369" t="str">
        <f>IF(P125="-","-",invulblad!$Y$81)</f>
        <v/>
      </c>
      <c r="T134" s="342" t="str">
        <f t="shared" si="17"/>
        <v xml:space="preserve"> </v>
      </c>
      <c r="U134" s="342" t="str">
        <f t="shared" si="17"/>
        <v xml:space="preserve"> </v>
      </c>
      <c r="V134" s="342" t="str">
        <f t="shared" si="17"/>
        <v xml:space="preserve"> </v>
      </c>
      <c r="W134" s="342" t="str">
        <f t="shared" si="17"/>
        <v xml:space="preserve"> </v>
      </c>
      <c r="X134" s="342" t="str">
        <f t="shared" si="17"/>
        <v>v</v>
      </c>
      <c r="Y134" s="342" t="str">
        <f t="shared" si="17"/>
        <v>v</v>
      </c>
    </row>
    <row r="135" spans="3:25" ht="15" hidden="1" customHeight="1" outlineLevel="1">
      <c r="O135" s="339"/>
      <c r="P135" s="340"/>
      <c r="Q135" s="341"/>
      <c r="R135" s="341"/>
      <c r="S135" s="341"/>
      <c r="T135" s="341"/>
      <c r="U135" s="339"/>
      <c r="V135" s="339"/>
      <c r="W135" s="339"/>
    </row>
    <row r="136" spans="3:25" ht="15" hidden="1" customHeight="1" outlineLevel="1">
      <c r="C136" s="341">
        <f>'achtergrond - matchmaking'!D215</f>
        <v>19</v>
      </c>
      <c r="D136" s="355" t="str">
        <f>VLOOKUP(matchmaking!C136,'achtergrond - matchmaking'!$D$197:$H$215,3,FALSE)</f>
        <v>WONEN (L)</v>
      </c>
      <c r="E136" s="356"/>
      <c r="F136" s="356"/>
      <c r="G136" s="356"/>
      <c r="H136" s="356"/>
      <c r="I136" s="356"/>
      <c r="J136" s="356"/>
      <c r="K136" s="356"/>
      <c r="L136" s="357"/>
      <c r="M136" s="358">
        <f>VLOOKUP(matchmaking!C136,'achtergrond - matchmaking'!$D$197:$H$215,5,FALSE)</f>
        <v>0</v>
      </c>
      <c r="O136" s="341"/>
      <c r="R136" s="338"/>
    </row>
    <row r="137" spans="3:25" ht="15" hidden="1" customHeight="1" outlineLevel="1">
      <c r="D137" s="359" t="str">
        <f>VLOOKUP(matchmaking!C136,'achtergrond - matchmaking'!$D$197:$H$215,4,FALSE)</f>
        <v>meerdere wooneenheden</v>
      </c>
      <c r="E137" s="360"/>
      <c r="F137" s="360"/>
      <c r="G137" s="360"/>
      <c r="H137" s="361"/>
      <c r="I137" s="360"/>
      <c r="J137" s="360"/>
      <c r="K137" s="360"/>
      <c r="L137" s="362"/>
      <c r="M137" s="363"/>
      <c r="O137" s="339"/>
      <c r="R137" s="338"/>
    </row>
    <row r="138" spans="3:25" ht="15" hidden="1" customHeight="1" outlineLevel="1">
      <c r="D138" s="364"/>
      <c r="E138" s="365" t="s">
        <v>107</v>
      </c>
      <c r="F138" s="365" t="s">
        <v>108</v>
      </c>
      <c r="G138" s="366" t="s">
        <v>97</v>
      </c>
      <c r="H138" s="367">
        <v>5</v>
      </c>
      <c r="I138" s="367">
        <v>4</v>
      </c>
      <c r="J138" s="367">
        <v>3</v>
      </c>
      <c r="K138" s="367">
        <v>2</v>
      </c>
      <c r="L138" s="367">
        <v>1</v>
      </c>
      <c r="M138" s="367">
        <v>0</v>
      </c>
      <c r="O138" s="339"/>
      <c r="R138" s="338"/>
    </row>
    <row r="139" spans="3:25" ht="15" hidden="1" customHeight="1" outlineLevel="1">
      <c r="D139" s="368" t="s">
        <v>9</v>
      </c>
      <c r="E139" s="369">
        <f>VLOOKUP(D136,'achtergrond - matchmaking'!$AK$12:$AY$193,2,FALSE)</f>
        <v>5</v>
      </c>
      <c r="F139" s="369">
        <f>VLOOKUP(D136,'achtergrond - matchmaking'!$AK$12:$AY$193,3,FALSE)</f>
        <v>5</v>
      </c>
      <c r="G139" s="369" t="str">
        <f>IF(D136="-","-",invulblad!$Y$46)</f>
        <v/>
      </c>
      <c r="H139" s="370" t="s">
        <v>106</v>
      </c>
      <c r="I139" s="371" t="s">
        <v>106</v>
      </c>
      <c r="J139" s="371" t="s">
        <v>106</v>
      </c>
      <c r="K139" s="371" t="s">
        <v>106</v>
      </c>
      <c r="L139" s="371" t="s">
        <v>106</v>
      </c>
      <c r="M139" s="371" t="s">
        <v>106</v>
      </c>
      <c r="O139" s="339"/>
      <c r="R139" s="338"/>
    </row>
    <row r="140" spans="3:25" ht="15" hidden="1" customHeight="1" outlineLevel="1">
      <c r="D140" s="368" t="s">
        <v>4</v>
      </c>
      <c r="E140" s="369">
        <f>VLOOKUP(D136,'achtergrond - matchmaking'!$AK$12:$AY$193,4,FALSE)</f>
        <v>5</v>
      </c>
      <c r="F140" s="369">
        <f>VLOOKUP(D136,'achtergrond - matchmaking'!$AK$12:$AY$193,5,FALSE)</f>
        <v>5</v>
      </c>
      <c r="G140" s="369" t="str">
        <f>IF(D136="-","-",invulblad!$Y$52)</f>
        <v/>
      </c>
      <c r="H140" s="372" t="s">
        <v>106</v>
      </c>
      <c r="I140" s="373" t="s">
        <v>106</v>
      </c>
      <c r="J140" s="373" t="s">
        <v>106</v>
      </c>
      <c r="K140" s="373" t="s">
        <v>106</v>
      </c>
      <c r="L140" s="373" t="s">
        <v>106</v>
      </c>
      <c r="M140" s="373" t="s">
        <v>106</v>
      </c>
      <c r="O140" s="339"/>
      <c r="R140" s="338"/>
    </row>
    <row r="141" spans="3:25" ht="15" hidden="1" customHeight="1" outlineLevel="1">
      <c r="D141" s="368" t="s">
        <v>5</v>
      </c>
      <c r="E141" s="369">
        <f>VLOOKUP(D136,'achtergrond - matchmaking'!$AK$12:$AY$193,6,FALSE)</f>
        <v>4</v>
      </c>
      <c r="F141" s="369">
        <f>VLOOKUP(D136,'achtergrond - matchmaking'!$AK$12:$AY$193,7,FALSE)</f>
        <v>5</v>
      </c>
      <c r="G141" s="369" t="str">
        <f>IF(D136="-","-",invulblad!$Y$58)</f>
        <v/>
      </c>
      <c r="H141" s="372" t="s">
        <v>106</v>
      </c>
      <c r="I141" s="373" t="s">
        <v>106</v>
      </c>
      <c r="J141" s="373" t="s">
        <v>106</v>
      </c>
      <c r="K141" s="373" t="s">
        <v>106</v>
      </c>
      <c r="L141" s="373" t="s">
        <v>106</v>
      </c>
      <c r="M141" s="373" t="s">
        <v>106</v>
      </c>
      <c r="O141" s="339"/>
      <c r="R141" s="338"/>
    </row>
    <row r="142" spans="3:25" ht="15" hidden="1" customHeight="1" outlineLevel="1">
      <c r="D142" s="368" t="s">
        <v>6</v>
      </c>
      <c r="E142" s="369">
        <f>VLOOKUP(D136,'achtergrond - matchmaking'!$AK$12:$AY$193,8,FALSE)</f>
        <v>4</v>
      </c>
      <c r="F142" s="369">
        <f>VLOOKUP(D136,'achtergrond - matchmaking'!$AK$12:$AY$193,9,FALSE)</f>
        <v>5</v>
      </c>
      <c r="G142" s="369" t="str">
        <f>IF(D136="-","-",invulblad!$Y$65)</f>
        <v/>
      </c>
      <c r="H142" s="372" t="s">
        <v>106</v>
      </c>
      <c r="I142" s="373" t="s">
        <v>106</v>
      </c>
      <c r="J142" s="373" t="s">
        <v>106</v>
      </c>
      <c r="K142" s="373" t="s">
        <v>106</v>
      </c>
      <c r="L142" s="373" t="s">
        <v>106</v>
      </c>
      <c r="M142" s="373" t="s">
        <v>106</v>
      </c>
      <c r="O142" s="339"/>
      <c r="R142" s="338"/>
    </row>
    <row r="143" spans="3:25" ht="15" hidden="1" customHeight="1" outlineLevel="1">
      <c r="D143" s="368" t="s">
        <v>35</v>
      </c>
      <c r="E143" s="369">
        <f>VLOOKUP(D136,'achtergrond - matchmaking'!$AK$12:$AY$193,10,FALSE)</f>
        <v>4</v>
      </c>
      <c r="F143" s="369">
        <f>VLOOKUP(D136,'achtergrond - matchmaking'!$AK$12:$AY$193,11,FALSE)</f>
        <v>5</v>
      </c>
      <c r="G143" s="369" t="str">
        <f>IF(D136="-","-",invulblad!$Y$71)</f>
        <v/>
      </c>
      <c r="H143" s="372" t="s">
        <v>106</v>
      </c>
      <c r="I143" s="373" t="s">
        <v>106</v>
      </c>
      <c r="J143" s="373" t="s">
        <v>106</v>
      </c>
      <c r="K143" s="373" t="s">
        <v>106</v>
      </c>
      <c r="L143" s="373" t="s">
        <v>106</v>
      </c>
      <c r="M143" s="373" t="s">
        <v>106</v>
      </c>
      <c r="O143" s="339"/>
      <c r="R143" s="338"/>
    </row>
    <row r="144" spans="3:25" ht="15" hidden="1" customHeight="1" outlineLevel="1">
      <c r="D144" s="368" t="s">
        <v>7</v>
      </c>
      <c r="E144" s="369">
        <f>VLOOKUP(D136,'achtergrond - matchmaking'!$AK$12:$AY$193,12,FALSE)</f>
        <v>0</v>
      </c>
      <c r="F144" s="369">
        <f>VLOOKUP(D136,'achtergrond - matchmaking'!$AK$12:$AY$193,13,FALSE)</f>
        <v>1</v>
      </c>
      <c r="G144" s="369" t="str">
        <f>IF(D136="-","-",invulblad!$Y$76)</f>
        <v/>
      </c>
      <c r="H144" s="372" t="s">
        <v>106</v>
      </c>
      <c r="I144" s="373" t="s">
        <v>106</v>
      </c>
      <c r="J144" s="373" t="s">
        <v>106</v>
      </c>
      <c r="K144" s="373" t="s">
        <v>106</v>
      </c>
      <c r="L144" s="373" t="s">
        <v>106</v>
      </c>
      <c r="M144" s="373" t="s">
        <v>106</v>
      </c>
      <c r="O144" s="339"/>
      <c r="R144" s="338"/>
    </row>
    <row r="145" spans="3:18" ht="15" hidden="1" customHeight="1" outlineLevel="1">
      <c r="D145" s="368" t="s">
        <v>8</v>
      </c>
      <c r="E145" s="369">
        <f>VLOOKUP(D136,'achtergrond - matchmaking'!$AK$12:$AY$193,14,FALSE)</f>
        <v>0</v>
      </c>
      <c r="F145" s="369">
        <f>VLOOKUP(D136,'achtergrond - matchmaking'!$AK$12:$AY$193,15,FALSE)</f>
        <v>1</v>
      </c>
      <c r="G145" s="369" t="str">
        <f>IF(D136="-","-",invulblad!$Y$81)</f>
        <v/>
      </c>
      <c r="H145" s="372" t="s">
        <v>106</v>
      </c>
      <c r="I145" s="373" t="s">
        <v>106</v>
      </c>
      <c r="J145" s="373" t="s">
        <v>106</v>
      </c>
      <c r="K145" s="373" t="s">
        <v>106</v>
      </c>
      <c r="L145" s="373" t="s">
        <v>106</v>
      </c>
      <c r="M145" s="373" t="s">
        <v>106</v>
      </c>
      <c r="O145" s="339"/>
      <c r="R145" s="338"/>
    </row>
    <row r="146" spans="3:18" ht="15" customHeight="1" collapsed="1">
      <c r="R146" s="338"/>
    </row>
    <row r="147" spans="3:18" ht="15" hidden="1" customHeight="1">
      <c r="C147" s="341"/>
      <c r="R147" s="338"/>
    </row>
    <row r="148" spans="3:18" ht="15" hidden="1" customHeight="1">
      <c r="R148" s="338"/>
    </row>
    <row r="149" spans="3:18" ht="15" hidden="1" customHeight="1">
      <c r="R149" s="338"/>
    </row>
    <row r="150" spans="3:18" ht="15" hidden="1" customHeight="1">
      <c r="R150" s="338"/>
    </row>
    <row r="151" spans="3:18" ht="15" hidden="1" customHeight="1">
      <c r="R151" s="338"/>
    </row>
    <row r="152" spans="3:18" ht="15" hidden="1" customHeight="1">
      <c r="R152" s="338"/>
    </row>
    <row r="153" spans="3:18" ht="15" hidden="1" customHeight="1">
      <c r="R153" s="338"/>
    </row>
    <row r="154" spans="3:18" ht="15" hidden="1" customHeight="1"/>
    <row r="155" spans="3:18" ht="15" hidden="1" customHeight="1"/>
    <row r="156" spans="3:18" ht="15" hidden="1" customHeight="1"/>
  </sheetData>
  <autoFilter ref="J37:J151" xr:uid="{00000000-0009-0000-0000-000002000000}"/>
  <mergeCells count="1">
    <mergeCell ref="C9:Q9"/>
  </mergeCells>
  <phoneticPr fontId="6" type="noConversion"/>
  <conditionalFormatting sqref="H40:M46">
    <cfRule type="cellIs" dxfId="94" priority="403" operator="equal">
      <formula>$J$4</formula>
    </cfRule>
    <cfRule type="cellIs" dxfId="93" priority="402" operator="equal">
      <formula>$J$6</formula>
    </cfRule>
  </conditionalFormatting>
  <conditionalFormatting sqref="H51:M57">
    <cfRule type="cellIs" dxfId="92" priority="145" operator="equal">
      <formula>$N$3</formula>
    </cfRule>
    <cfRule type="cellIs" dxfId="91" priority="147" operator="equal">
      <formula>$J$4</formula>
    </cfRule>
    <cfRule type="cellIs" dxfId="90" priority="144" stopIfTrue="1" operator="equal">
      <formula>$N$5</formula>
    </cfRule>
    <cfRule type="cellIs" dxfId="89" priority="146" operator="equal">
      <formula>$J$6</formula>
    </cfRule>
  </conditionalFormatting>
  <conditionalFormatting sqref="H62:M68">
    <cfRule type="cellIs" dxfId="88" priority="142" operator="equal">
      <formula>$J$6</formula>
    </cfRule>
    <cfRule type="cellIs" dxfId="87" priority="140" stopIfTrue="1" operator="equal">
      <formula>$N$5</formula>
    </cfRule>
    <cfRule type="cellIs" dxfId="86" priority="141" operator="equal">
      <formula>$N$3</formula>
    </cfRule>
    <cfRule type="cellIs" dxfId="85" priority="143" operator="equal">
      <formula>$J$4</formula>
    </cfRule>
  </conditionalFormatting>
  <conditionalFormatting sqref="H73:M79">
    <cfRule type="cellIs" dxfId="84" priority="139" operator="equal">
      <formula>$J$4</formula>
    </cfRule>
    <cfRule type="cellIs" dxfId="83" priority="136" stopIfTrue="1" operator="equal">
      <formula>$N$5</formula>
    </cfRule>
    <cfRule type="cellIs" dxfId="82" priority="138" operator="equal">
      <formula>$J$6</formula>
    </cfRule>
    <cfRule type="cellIs" dxfId="81" priority="137" operator="equal">
      <formula>$N$3</formula>
    </cfRule>
  </conditionalFormatting>
  <conditionalFormatting sqref="H84:M90">
    <cfRule type="cellIs" dxfId="80" priority="134" operator="equal">
      <formula>$J$6</formula>
    </cfRule>
    <cfRule type="cellIs" dxfId="79" priority="135" operator="equal">
      <formula>$J$4</formula>
    </cfRule>
    <cfRule type="cellIs" dxfId="78" priority="132" stopIfTrue="1" operator="equal">
      <formula>$N$5</formula>
    </cfRule>
    <cfRule type="cellIs" dxfId="77" priority="133" operator="equal">
      <formula>$N$3</formula>
    </cfRule>
  </conditionalFormatting>
  <conditionalFormatting sqref="H95:M101">
    <cfRule type="cellIs" dxfId="76" priority="130" operator="equal">
      <formula>$J$6</formula>
    </cfRule>
    <cfRule type="cellIs" dxfId="75" priority="131" operator="equal">
      <formula>$J$4</formula>
    </cfRule>
    <cfRule type="cellIs" dxfId="74" priority="128" stopIfTrue="1" operator="equal">
      <formula>$N$5</formula>
    </cfRule>
    <cfRule type="cellIs" dxfId="73" priority="129" operator="equal">
      <formula>$N$3</formula>
    </cfRule>
  </conditionalFormatting>
  <conditionalFormatting sqref="H106:M112">
    <cfRule type="cellIs" dxfId="72" priority="124" stopIfTrue="1" operator="equal">
      <formula>$N$5</formula>
    </cfRule>
    <cfRule type="cellIs" dxfId="71" priority="126" operator="equal">
      <formula>$J$6</formula>
    </cfRule>
    <cfRule type="cellIs" dxfId="70" priority="125" operator="equal">
      <formula>$N$3</formula>
    </cfRule>
    <cfRule type="cellIs" dxfId="69" priority="127" operator="equal">
      <formula>$J$4</formula>
    </cfRule>
  </conditionalFormatting>
  <conditionalFormatting sqref="H117:M123">
    <cfRule type="cellIs" dxfId="68" priority="120" stopIfTrue="1" operator="equal">
      <formula>$N$5</formula>
    </cfRule>
    <cfRule type="cellIs" dxfId="67" priority="122" operator="equal">
      <formula>$J$6</formula>
    </cfRule>
    <cfRule type="cellIs" dxfId="66" priority="121" operator="equal">
      <formula>$N$3</formula>
    </cfRule>
    <cfRule type="cellIs" dxfId="65" priority="123" operator="equal">
      <formula>$J$4</formula>
    </cfRule>
  </conditionalFormatting>
  <conditionalFormatting sqref="H128:M134">
    <cfRule type="cellIs" dxfId="64" priority="118" operator="equal">
      <formula>$J$6</formula>
    </cfRule>
    <cfRule type="cellIs" dxfId="63" priority="119" operator="equal">
      <formula>$J$4</formula>
    </cfRule>
    <cfRule type="cellIs" dxfId="62" priority="117" operator="equal">
      <formula>$N$3</formula>
    </cfRule>
    <cfRule type="cellIs" dxfId="61" priority="116" stopIfTrue="1" operator="equal">
      <formula>$N$5</formula>
    </cfRule>
  </conditionalFormatting>
  <conditionalFormatting sqref="M37">
    <cfRule type="iconSet" priority="27">
      <iconSet showValue="0">
        <cfvo type="percent" val="0"/>
        <cfvo type="num" val="2"/>
        <cfvo type="num" val="3"/>
      </iconSet>
    </cfRule>
  </conditionalFormatting>
  <conditionalFormatting sqref="M48">
    <cfRule type="iconSet" priority="25">
      <iconSet showValue="0">
        <cfvo type="percent" val="0"/>
        <cfvo type="num" val="2"/>
        <cfvo type="num" val="3"/>
      </iconSet>
    </cfRule>
  </conditionalFormatting>
  <conditionalFormatting sqref="M59">
    <cfRule type="iconSet" priority="23">
      <iconSet showValue="0">
        <cfvo type="percent" val="0"/>
        <cfvo type="num" val="2"/>
        <cfvo type="num" val="3"/>
      </iconSet>
    </cfRule>
  </conditionalFormatting>
  <conditionalFormatting sqref="M70">
    <cfRule type="iconSet" priority="21">
      <iconSet showValue="0">
        <cfvo type="percent" val="0"/>
        <cfvo type="num" val="2"/>
        <cfvo type="num" val="3"/>
      </iconSet>
    </cfRule>
  </conditionalFormatting>
  <conditionalFormatting sqref="M81">
    <cfRule type="iconSet" priority="19">
      <iconSet showValue="0">
        <cfvo type="percent" val="0"/>
        <cfvo type="num" val="2"/>
        <cfvo type="num" val="3"/>
      </iconSet>
    </cfRule>
  </conditionalFormatting>
  <conditionalFormatting sqref="M92">
    <cfRule type="iconSet" priority="9">
      <iconSet showValue="0">
        <cfvo type="percent" val="0"/>
        <cfvo type="num" val="2"/>
        <cfvo type="num" val="3"/>
      </iconSet>
    </cfRule>
  </conditionalFormatting>
  <conditionalFormatting sqref="M103">
    <cfRule type="iconSet" priority="7">
      <iconSet showValue="0">
        <cfvo type="percent" val="0"/>
        <cfvo type="num" val="2"/>
        <cfvo type="num" val="3"/>
      </iconSet>
    </cfRule>
  </conditionalFormatting>
  <conditionalFormatting sqref="M114">
    <cfRule type="iconSet" priority="5">
      <iconSet showValue="0">
        <cfvo type="percent" val="0"/>
        <cfvo type="num" val="2"/>
        <cfvo type="num" val="3"/>
      </iconSet>
    </cfRule>
  </conditionalFormatting>
  <conditionalFormatting sqref="M125">
    <cfRule type="iconSet" priority="3">
      <iconSet showValue="0">
        <cfvo type="percent" val="0"/>
        <cfvo type="num" val="2"/>
        <cfvo type="num" val="3"/>
      </iconSet>
    </cfRule>
  </conditionalFormatting>
  <conditionalFormatting sqref="M136">
    <cfRule type="iconSet" priority="1">
      <iconSet showValue="0">
        <cfvo type="percent" val="0"/>
        <cfvo type="num" val="2"/>
        <cfvo type="num" val="3"/>
      </iconSet>
    </cfRule>
  </conditionalFormatting>
  <conditionalFormatting sqref="N3:N6 H40:M46">
    <cfRule type="cellIs" dxfId="60" priority="401" operator="equal">
      <formula>$N$3</formula>
    </cfRule>
    <cfRule type="cellIs" dxfId="59" priority="400" stopIfTrue="1" operator="equal">
      <formula>$N$5</formula>
    </cfRule>
  </conditionalFormatting>
  <conditionalFormatting sqref="N3:N6">
    <cfRule type="cellIs" dxfId="58" priority="689" operator="equal">
      <formula>#REF!</formula>
    </cfRule>
    <cfRule type="cellIs" dxfId="57" priority="688" operator="equal">
      <formula>#REF!</formula>
    </cfRule>
  </conditionalFormatting>
  <conditionalFormatting sqref="T40:Y46">
    <cfRule type="cellIs" dxfId="56" priority="335" operator="equal">
      <formula>$J$4</formula>
    </cfRule>
    <cfRule type="cellIs" dxfId="55" priority="334" operator="equal">
      <formula>$J$6</formula>
    </cfRule>
    <cfRule type="cellIs" dxfId="54" priority="333" operator="equal">
      <formula>$N$3</formula>
    </cfRule>
    <cfRule type="cellIs" dxfId="53" priority="332" stopIfTrue="1" operator="equal">
      <formula>$N$5</formula>
    </cfRule>
  </conditionalFormatting>
  <conditionalFormatting sqref="T51:Y57">
    <cfRule type="cellIs" dxfId="52" priority="295" operator="equal">
      <formula>$J$4</formula>
    </cfRule>
    <cfRule type="cellIs" dxfId="51" priority="294" operator="equal">
      <formula>$J$6</formula>
    </cfRule>
    <cfRule type="cellIs" dxfId="50" priority="293" operator="equal">
      <formula>$N$3</formula>
    </cfRule>
    <cfRule type="cellIs" dxfId="49" priority="292" stopIfTrue="1" operator="equal">
      <formula>$N$5</formula>
    </cfRule>
  </conditionalFormatting>
  <conditionalFormatting sqref="T62:Y68">
    <cfRule type="cellIs" dxfId="48" priority="291" operator="equal">
      <formula>$J$4</formula>
    </cfRule>
    <cfRule type="cellIs" dxfId="47" priority="290" operator="equal">
      <formula>$J$6</formula>
    </cfRule>
    <cfRule type="cellIs" dxfId="46" priority="289" operator="equal">
      <formula>$N$3</formula>
    </cfRule>
    <cfRule type="cellIs" dxfId="45" priority="288" stopIfTrue="1" operator="equal">
      <formula>$N$5</formula>
    </cfRule>
  </conditionalFormatting>
  <conditionalFormatting sqref="T73:Y79">
    <cfRule type="cellIs" dxfId="44" priority="259" operator="equal">
      <formula>$J$4</formula>
    </cfRule>
    <cfRule type="cellIs" dxfId="43" priority="258" operator="equal">
      <formula>$J$6</formula>
    </cfRule>
    <cfRule type="cellIs" dxfId="42" priority="257" operator="equal">
      <formula>$N$3</formula>
    </cfRule>
    <cfRule type="cellIs" dxfId="41" priority="256" stopIfTrue="1" operator="equal">
      <formula>$N$5</formula>
    </cfRule>
  </conditionalFormatting>
  <conditionalFormatting sqref="T84:Y90">
    <cfRule type="cellIs" dxfId="40" priority="253" operator="equal">
      <formula>$N$3</formula>
    </cfRule>
    <cfRule type="cellIs" dxfId="39" priority="252" stopIfTrue="1" operator="equal">
      <formula>$N$5</formula>
    </cfRule>
    <cfRule type="cellIs" dxfId="38" priority="254" operator="equal">
      <formula>$J$6</formula>
    </cfRule>
    <cfRule type="cellIs" dxfId="37" priority="255" operator="equal">
      <formula>$J$4</formula>
    </cfRule>
  </conditionalFormatting>
  <conditionalFormatting sqref="T95:Y101">
    <cfRule type="cellIs" dxfId="36" priority="250" operator="equal">
      <formula>$J$6</formula>
    </cfRule>
    <cfRule type="cellIs" dxfId="35" priority="251" operator="equal">
      <formula>$J$4</formula>
    </cfRule>
    <cfRule type="cellIs" dxfId="34" priority="249" operator="equal">
      <formula>$N$3</formula>
    </cfRule>
    <cfRule type="cellIs" dxfId="33" priority="248" stopIfTrue="1" operator="equal">
      <formula>$N$5</formula>
    </cfRule>
  </conditionalFormatting>
  <conditionalFormatting sqref="T106:Y112">
    <cfRule type="cellIs" dxfId="32" priority="247" operator="equal">
      <formula>$J$4</formula>
    </cfRule>
    <cfRule type="cellIs" dxfId="31" priority="246" operator="equal">
      <formula>$J$6</formula>
    </cfRule>
    <cfRule type="cellIs" dxfId="30" priority="245" operator="equal">
      <formula>$N$3</formula>
    </cfRule>
    <cfRule type="cellIs" dxfId="29" priority="244" stopIfTrue="1" operator="equal">
      <formula>$N$5</formula>
    </cfRule>
  </conditionalFormatting>
  <conditionalFormatting sqref="T117:Y123">
    <cfRule type="cellIs" dxfId="28" priority="243" operator="equal">
      <formula>$J$4</formula>
    </cfRule>
    <cfRule type="cellIs" dxfId="27" priority="242" operator="equal">
      <formula>$J$6</formula>
    </cfRule>
    <cfRule type="cellIs" dxfId="26" priority="241" operator="equal">
      <formula>$N$3</formula>
    </cfRule>
    <cfRule type="cellIs" dxfId="25" priority="240" stopIfTrue="1" operator="equal">
      <formula>$N$5</formula>
    </cfRule>
  </conditionalFormatting>
  <conditionalFormatting sqref="T128:Y134">
    <cfRule type="cellIs" dxfId="24" priority="239" operator="equal">
      <formula>$J$4</formula>
    </cfRule>
    <cfRule type="cellIs" dxfId="23" priority="238" operator="equal">
      <formula>$J$6</formula>
    </cfRule>
    <cfRule type="cellIs" dxfId="22" priority="237" operator="equal">
      <formula>$N$3</formula>
    </cfRule>
    <cfRule type="cellIs" dxfId="21" priority="236" stopIfTrue="1" operator="equal">
      <formula>$N$5</formula>
    </cfRule>
  </conditionalFormatting>
  <conditionalFormatting sqref="Y37">
    <cfRule type="iconSet" priority="29">
      <iconSet showValue="0">
        <cfvo type="percent" val="0"/>
        <cfvo type="num" val="2"/>
        <cfvo type="num" val="3"/>
      </iconSet>
    </cfRule>
  </conditionalFormatting>
  <conditionalFormatting sqref="Y48">
    <cfRule type="iconSet" priority="31">
      <iconSet showValue="0">
        <cfvo type="percent" val="0"/>
        <cfvo type="num" val="2"/>
        <cfvo type="num" val="3"/>
      </iconSet>
    </cfRule>
  </conditionalFormatting>
  <conditionalFormatting sqref="Y59">
    <cfRule type="iconSet" priority="33">
      <iconSet showValue="0">
        <cfvo type="percent" val="0"/>
        <cfvo type="num" val="2"/>
        <cfvo type="num" val="3"/>
      </iconSet>
    </cfRule>
  </conditionalFormatting>
  <conditionalFormatting sqref="Y70">
    <cfRule type="iconSet" priority="41">
      <iconSet showValue="0">
        <cfvo type="percent" val="0"/>
        <cfvo type="num" val="2"/>
        <cfvo type="num" val="3"/>
      </iconSet>
    </cfRule>
  </conditionalFormatting>
  <conditionalFormatting sqref="Y81">
    <cfRule type="iconSet" priority="43">
      <iconSet showValue="0">
        <cfvo type="percent" val="0"/>
        <cfvo type="num" val="2"/>
        <cfvo type="num" val="3"/>
      </iconSet>
    </cfRule>
  </conditionalFormatting>
  <conditionalFormatting sqref="Y92">
    <cfRule type="iconSet" priority="17">
      <iconSet showValue="0">
        <cfvo type="percent" val="0"/>
        <cfvo type="num" val="2"/>
        <cfvo type="num" val="3"/>
      </iconSet>
    </cfRule>
  </conditionalFormatting>
  <conditionalFormatting sqref="Y103">
    <cfRule type="iconSet" priority="15">
      <iconSet showValue="0">
        <cfvo type="percent" val="0"/>
        <cfvo type="num" val="2"/>
        <cfvo type="num" val="3"/>
      </iconSet>
    </cfRule>
  </conditionalFormatting>
  <conditionalFormatting sqref="Y114">
    <cfRule type="iconSet" priority="13">
      <iconSet showValue="0">
        <cfvo type="percent" val="0"/>
        <cfvo type="num" val="2"/>
        <cfvo type="num" val="3"/>
      </iconSet>
    </cfRule>
  </conditionalFormatting>
  <conditionalFormatting sqref="Y125">
    <cfRule type="iconSet" priority="11">
      <iconSet showValue="0">
        <cfvo type="percent" val="0"/>
        <cfvo type="num" val="2"/>
        <cfvo type="num" val="3"/>
      </iconSet>
    </cfRule>
  </conditionalFormatting>
  <pageMargins left="0.70866141732283472" right="0.70866141732283472" top="0.74803149606299213" bottom="0.74803149606299213" header="0.31496062992125984" footer="0.31496062992125984"/>
  <pageSetup paperSize="9" scale="50" fitToHeight="0" orientation="portrait" horizontalDpi="4294967292" verticalDpi="4294967292"/>
  <rowBreaks count="2" manualBreakCount="2">
    <brk id="36" min="2" max="24" man="1"/>
    <brk id="91" min="2" max="24" man="1"/>
  </rowBreaks>
  <drawing r:id="rId1"/>
  <extLst>
    <ext xmlns:x14="http://schemas.microsoft.com/office/spreadsheetml/2009/9/main" uri="{78C0D931-6437-407d-A8EE-F0AAD7539E65}">
      <x14:conditionalFormattings>
        <x14:conditionalFormatting xmlns:xm="http://schemas.microsoft.com/office/excel/2006/main">
          <x14:cfRule type="iconSet" priority="66" id="{82638CEB-58B7-4046-934E-BFF962287B07}">
            <x14:iconSet iconSet="4RedToBlack" showValue="0" custom="1">
              <x14:cfvo type="percent">
                <xm:f>0</xm:f>
              </x14:cfvo>
              <x14:cfvo type="num">
                <xm:f>1</xm:f>
              </x14:cfvo>
              <x14:cfvo type="num">
                <xm:f>2</xm:f>
              </x14:cfvo>
              <x14:cfvo type="num">
                <xm:f>3</xm:f>
              </x14:cfvo>
              <x14:cfIcon iconSet="5Quarters" iconId="0"/>
              <x14:cfIcon iconSet="3TrafficLights1" iconId="0"/>
              <x14:cfIcon iconSet="3TrafficLights1" iconId="1"/>
              <x14:cfIcon iconSet="3TrafficLights1" iconId="2"/>
            </x14:iconSet>
          </x14:cfRule>
          <xm:sqref>C13:C34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filterMode="1"/>
  <dimension ref="A1:AZ241"/>
  <sheetViews>
    <sheetView zoomScale="89" workbookViewId="0">
      <selection activeCell="C290" sqref="C290"/>
    </sheetView>
  </sheetViews>
  <sheetFormatPr baseColWidth="10" defaultRowHeight="16" outlineLevelCol="1"/>
  <cols>
    <col min="1" max="1" width="3.28515625" customWidth="1"/>
    <col min="2" max="2" width="40.42578125" customWidth="1"/>
    <col min="3" max="3" width="11.28515625" customWidth="1"/>
    <col min="4" max="4" width="22.7109375" bestFit="1" customWidth="1"/>
    <col min="5" max="10" width="5.7109375" customWidth="1"/>
    <col min="11" max="11" width="2.5703125" customWidth="1"/>
    <col min="12" max="12" width="7.42578125" customWidth="1"/>
    <col min="13" max="13" width="2.5703125" customWidth="1"/>
    <col min="14" max="19" width="5.7109375" customWidth="1" outlineLevel="1"/>
    <col min="20" max="20" width="2.28515625" customWidth="1" outlineLevel="1"/>
    <col min="21" max="22" width="5.7109375" customWidth="1" outlineLevel="1"/>
    <col min="23" max="23" width="8.5703125" customWidth="1" outlineLevel="1"/>
    <col min="24" max="25" width="5.7109375" customWidth="1" outlineLevel="1"/>
    <col min="26" max="26" width="5.7109375" style="111" customWidth="1" outlineLevel="1"/>
    <col min="27" max="29" width="3.42578125" customWidth="1" outlineLevel="1"/>
    <col min="30" max="30" width="6" bestFit="1" customWidth="1" outlineLevel="1"/>
    <col min="31" max="31" width="3.42578125" customWidth="1" outlineLevel="1"/>
    <col min="32" max="32" width="9.85546875" customWidth="1" outlineLevel="1"/>
    <col min="33" max="33" width="20.85546875" customWidth="1" outlineLevel="1"/>
    <col min="34" max="34" width="45.42578125" customWidth="1" outlineLevel="1"/>
    <col min="35" max="35" width="5.7109375" customWidth="1" outlineLevel="1"/>
    <col min="36" max="36" width="3.140625" customWidth="1" outlineLevel="1"/>
    <col min="37" max="37" width="31" customWidth="1" outlineLevel="1"/>
    <col min="38" max="51" width="7.85546875" customWidth="1" outlineLevel="1"/>
    <col min="52" max="52" width="31" customWidth="1" outlineLevel="1"/>
  </cols>
  <sheetData>
    <row r="1" spans="1:52">
      <c r="B1" t="s">
        <v>132</v>
      </c>
      <c r="D1" t="s">
        <v>109</v>
      </c>
      <c r="E1" t="s">
        <v>103</v>
      </c>
      <c r="U1" s="148"/>
      <c r="V1" s="149"/>
      <c r="W1" s="149"/>
      <c r="X1" s="149"/>
      <c r="Y1" s="150"/>
      <c r="AA1" t="s">
        <v>179</v>
      </c>
    </row>
    <row r="2" spans="1:52" hidden="1">
      <c r="U2" s="143" t="s">
        <v>172</v>
      </c>
      <c r="W2">
        <v>10</v>
      </c>
      <c r="X2" t="s">
        <v>173</v>
      </c>
      <c r="Y2" s="144">
        <v>7</v>
      </c>
      <c r="AA2">
        <v>3</v>
      </c>
      <c r="AB2" t="s">
        <v>71</v>
      </c>
    </row>
    <row r="3" spans="1:52" hidden="1">
      <c r="U3" s="143" t="s">
        <v>174</v>
      </c>
      <c r="W3">
        <v>6</v>
      </c>
      <c r="X3" t="s">
        <v>173</v>
      </c>
      <c r="Y3" s="144">
        <v>4</v>
      </c>
      <c r="AA3">
        <v>2</v>
      </c>
      <c r="AB3" t="s">
        <v>42</v>
      </c>
    </row>
    <row r="4" spans="1:52" hidden="1">
      <c r="U4" s="145" t="s">
        <v>175</v>
      </c>
      <c r="V4" s="146"/>
      <c r="W4" s="146">
        <v>3</v>
      </c>
      <c r="X4" s="146" t="s">
        <v>173</v>
      </c>
      <c r="Y4" s="147">
        <v>0</v>
      </c>
      <c r="AA4">
        <v>1</v>
      </c>
      <c r="AB4" t="s">
        <v>38</v>
      </c>
    </row>
    <row r="5" spans="1:52" hidden="1">
      <c r="U5" s="400" t="s">
        <v>235</v>
      </c>
      <c r="V5" s="401"/>
      <c r="W5" s="401"/>
      <c r="X5" s="401"/>
      <c r="Y5" s="401" t="s">
        <v>236</v>
      </c>
      <c r="Z5" s="402"/>
      <c r="AA5" s="401">
        <v>0</v>
      </c>
      <c r="AB5" s="401" t="s">
        <v>236</v>
      </c>
      <c r="AC5" s="401"/>
    </row>
    <row r="6" spans="1:52" hidden="1"/>
    <row r="7" spans="1:52" hidden="1">
      <c r="U7" t="s">
        <v>176</v>
      </c>
      <c r="Y7" t="str">
        <f>'achtergrond - profiel '!H137</f>
        <v>M</v>
      </c>
    </row>
    <row r="8" spans="1:52" hidden="1"/>
    <row r="9" spans="1:52" hidden="1"/>
    <row r="10" spans="1:52" ht="68" hidden="1">
      <c r="AF10" s="399" t="s">
        <v>234</v>
      </c>
    </row>
    <row r="11" spans="1:52" hidden="1">
      <c r="AL11" t="s">
        <v>107</v>
      </c>
      <c r="AM11" t="s">
        <v>108</v>
      </c>
      <c r="AN11" t="s">
        <v>107</v>
      </c>
      <c r="AO11" t="s">
        <v>108</v>
      </c>
      <c r="AP11" t="s">
        <v>107</v>
      </c>
      <c r="AQ11" t="s">
        <v>108</v>
      </c>
      <c r="AR11" t="s">
        <v>107</v>
      </c>
      <c r="AS11" t="s">
        <v>108</v>
      </c>
      <c r="AT11" t="s">
        <v>107</v>
      </c>
      <c r="AU11" t="s">
        <v>108</v>
      </c>
      <c r="AV11" t="s">
        <v>107</v>
      </c>
      <c r="AW11" t="s">
        <v>108</v>
      </c>
      <c r="AX11" t="s">
        <v>107</v>
      </c>
      <c r="AY11" t="s">
        <v>108</v>
      </c>
    </row>
    <row r="12" spans="1:52" s="38" customFormat="1" ht="26">
      <c r="A12" s="39">
        <v>1</v>
      </c>
      <c r="B12" s="39" t="s">
        <v>144</v>
      </c>
      <c r="C12" s="39" t="s">
        <v>222</v>
      </c>
      <c r="D12" s="40"/>
      <c r="E12" s="41">
        <v>5</v>
      </c>
      <c r="F12" s="41">
        <v>4</v>
      </c>
      <c r="G12" s="41">
        <v>3</v>
      </c>
      <c r="H12" s="41">
        <v>2</v>
      </c>
      <c r="I12" s="41">
        <v>1</v>
      </c>
      <c r="J12" s="41">
        <v>0</v>
      </c>
      <c r="K12" s="39"/>
      <c r="L12" s="41" t="s">
        <v>123</v>
      </c>
      <c r="M12" s="39"/>
      <c r="N12" s="41">
        <v>0</v>
      </c>
      <c r="O12" s="41">
        <v>1</v>
      </c>
      <c r="P12" s="41">
        <v>2</v>
      </c>
      <c r="Q12" s="41">
        <v>3</v>
      </c>
      <c r="R12" s="41">
        <v>4</v>
      </c>
      <c r="S12" s="41">
        <v>5</v>
      </c>
      <c r="T12" s="39"/>
      <c r="U12" s="42" t="s">
        <v>107</v>
      </c>
      <c r="V12" s="43" t="s">
        <v>108</v>
      </c>
      <c r="W12" s="44" t="s">
        <v>97</v>
      </c>
      <c r="X12" s="44" t="s">
        <v>100</v>
      </c>
      <c r="Y12" s="45" t="s">
        <v>104</v>
      </c>
      <c r="Z12" s="112">
        <f>SUM(Y13:Y19)</f>
        <v>0</v>
      </c>
      <c r="AA12" s="46">
        <f>IF(Z12&lt;$Y$3,1,IF(Z12&lt;$Y$2,2,3))</f>
        <v>1</v>
      </c>
      <c r="AB12" s="46">
        <f>VLOOKUP(B12,'tonen obv grootte'!$A$4:$F$22,6,FALSE)</f>
        <v>0</v>
      </c>
      <c r="AC12" s="46"/>
      <c r="AD12" s="228">
        <f>VLOOKUP(LEFT(B12,1),'volgorde alfabetisch'!$A$1:$B$27,2,FALSE)</f>
        <v>8</v>
      </c>
      <c r="AE12" s="46"/>
      <c r="AF12" s="46">
        <f>(AD12*100+(50-A12))</f>
        <v>849</v>
      </c>
      <c r="AG12" s="46" t="str">
        <f>B12</f>
        <v>SPIRITUEEL GEBRUIK</v>
      </c>
      <c r="AH12" s="46" t="str">
        <f>C12</f>
        <v>liturgie, bezinningsruimte, stille ruimte, luwte plek,…</v>
      </c>
      <c r="AI12" s="46">
        <f>Z12</f>
        <v>0</v>
      </c>
      <c r="AJ12" s="46">
        <f>AA12*AB12</f>
        <v>0</v>
      </c>
      <c r="AK12" s="40" t="str">
        <f>B12</f>
        <v>SPIRITUEEL GEBRUIK</v>
      </c>
      <c r="AL12" s="47">
        <f>U13</f>
        <v>1</v>
      </c>
      <c r="AM12" s="47">
        <f>V13</f>
        <v>5</v>
      </c>
      <c r="AN12" s="47">
        <f>U14</f>
        <v>1</v>
      </c>
      <c r="AO12" s="47">
        <f>V14</f>
        <v>5</v>
      </c>
      <c r="AP12" s="47">
        <f>U15</f>
        <v>0</v>
      </c>
      <c r="AQ12" s="47">
        <f>V15</f>
        <v>5</v>
      </c>
      <c r="AR12" s="47">
        <f>U16</f>
        <v>0</v>
      </c>
      <c r="AS12" s="47">
        <f>V16</f>
        <v>5</v>
      </c>
      <c r="AT12" s="47">
        <f>U17</f>
        <v>0</v>
      </c>
      <c r="AU12" s="47">
        <f>V17</f>
        <v>5</v>
      </c>
      <c r="AV12" s="47">
        <f>U18</f>
        <v>2</v>
      </c>
      <c r="AW12" s="47">
        <f>V18</f>
        <v>5</v>
      </c>
      <c r="AX12" s="47">
        <f>U19</f>
        <v>2</v>
      </c>
      <c r="AY12" s="47">
        <f>V19</f>
        <v>5</v>
      </c>
      <c r="AZ12" s="40" t="str">
        <f>C12</f>
        <v>liturgie, bezinningsruimte, stille ruimte, luwte plek,…</v>
      </c>
    </row>
    <row r="13" spans="1:52" hidden="1">
      <c r="A13" s="33"/>
      <c r="B13" s="33"/>
      <c r="C13" s="33"/>
      <c r="D13" s="32" t="s">
        <v>9</v>
      </c>
      <c r="E13" s="27" t="s">
        <v>103</v>
      </c>
      <c r="F13" s="27" t="s">
        <v>103</v>
      </c>
      <c r="G13" s="27" t="s">
        <v>103</v>
      </c>
      <c r="H13" s="27" t="s">
        <v>103</v>
      </c>
      <c r="I13" s="27" t="s">
        <v>103</v>
      </c>
      <c r="J13" s="27"/>
      <c r="K13" s="33"/>
      <c r="L13" s="122">
        <v>2</v>
      </c>
      <c r="M13" s="33"/>
      <c r="N13" s="30">
        <f t="shared" ref="N13:S19" si="0">IF(E13=$E$1,E$12,"")</f>
        <v>5</v>
      </c>
      <c r="O13" s="30">
        <f t="shared" si="0"/>
        <v>4</v>
      </c>
      <c r="P13" s="30">
        <f t="shared" si="0"/>
        <v>3</v>
      </c>
      <c r="Q13" s="30">
        <f t="shared" si="0"/>
        <v>2</v>
      </c>
      <c r="R13" s="30">
        <f t="shared" si="0"/>
        <v>1</v>
      </c>
      <c r="S13" s="30" t="str">
        <f t="shared" si="0"/>
        <v/>
      </c>
      <c r="T13" s="33"/>
      <c r="U13" s="34">
        <f>MIN(N13:S13)</f>
        <v>1</v>
      </c>
      <c r="V13" s="28">
        <f>MAX(N13:S13)</f>
        <v>5</v>
      </c>
      <c r="W13" s="35" t="str">
        <f>invulblad!$Y$46</f>
        <v/>
      </c>
      <c r="X13" s="35">
        <f t="shared" ref="X13:X19" si="1">IF(OR(W13&lt;U13,W13&gt;V13),0,1)</f>
        <v>0</v>
      </c>
      <c r="Y13" s="110">
        <f>X13*L13</f>
        <v>0</v>
      </c>
      <c r="Z13" s="113"/>
      <c r="AA13" s="37"/>
      <c r="AB13" s="37"/>
      <c r="AC13" s="37"/>
      <c r="AD13" s="37"/>
      <c r="AE13" s="37"/>
      <c r="AF13" s="37"/>
      <c r="AG13" s="37"/>
      <c r="AH13" s="37"/>
      <c r="AI13" s="37"/>
      <c r="AJ13" s="33"/>
      <c r="AK13" s="33"/>
      <c r="AL13" s="33"/>
      <c r="AM13" s="33"/>
      <c r="AN13" s="33"/>
      <c r="AO13" s="33"/>
      <c r="AP13" s="33"/>
      <c r="AQ13" s="33"/>
      <c r="AR13" s="33"/>
      <c r="AS13" s="33"/>
      <c r="AT13" s="33"/>
      <c r="AU13" s="33"/>
      <c r="AV13" s="33"/>
      <c r="AW13" s="33"/>
      <c r="AX13" s="33"/>
      <c r="AY13" s="33"/>
      <c r="AZ13" s="33"/>
    </row>
    <row r="14" spans="1:52" hidden="1">
      <c r="A14" s="33"/>
      <c r="B14" s="33"/>
      <c r="C14" s="33"/>
      <c r="D14" s="32" t="s">
        <v>4</v>
      </c>
      <c r="E14" s="27" t="s">
        <v>103</v>
      </c>
      <c r="F14" s="27" t="s">
        <v>103</v>
      </c>
      <c r="G14" s="27" t="s">
        <v>103</v>
      </c>
      <c r="H14" s="27" t="s">
        <v>103</v>
      </c>
      <c r="I14" s="27" t="s">
        <v>103</v>
      </c>
      <c r="J14" s="27"/>
      <c r="K14" s="33"/>
      <c r="L14" s="122">
        <v>2</v>
      </c>
      <c r="M14" s="33"/>
      <c r="N14" s="30">
        <f t="shared" si="0"/>
        <v>5</v>
      </c>
      <c r="O14" s="30">
        <f t="shared" si="0"/>
        <v>4</v>
      </c>
      <c r="P14" s="30">
        <f t="shared" si="0"/>
        <v>3</v>
      </c>
      <c r="Q14" s="30">
        <f t="shared" si="0"/>
        <v>2</v>
      </c>
      <c r="R14" s="30">
        <f t="shared" si="0"/>
        <v>1</v>
      </c>
      <c r="S14" s="30" t="str">
        <f t="shared" si="0"/>
        <v/>
      </c>
      <c r="T14" s="33"/>
      <c r="U14" s="34">
        <f t="shared" ref="U14:U19" si="2">MIN(N14:S14)</f>
        <v>1</v>
      </c>
      <c r="V14" s="28">
        <f t="shared" ref="V14:V19" si="3">MAX(N14:S14)</f>
        <v>5</v>
      </c>
      <c r="W14" s="35" t="str">
        <f>invulblad!$Y$52</f>
        <v/>
      </c>
      <c r="X14" s="35">
        <f t="shared" si="1"/>
        <v>0</v>
      </c>
      <c r="Y14" s="35">
        <f t="shared" ref="Y14:Y19" si="4">X14*L14</f>
        <v>0</v>
      </c>
      <c r="Z14" s="113"/>
      <c r="AA14" s="37"/>
      <c r="AB14" s="37"/>
      <c r="AC14" s="37"/>
      <c r="AD14" s="37"/>
      <c r="AE14" s="37"/>
      <c r="AF14" s="37"/>
      <c r="AG14" s="37"/>
      <c r="AH14" s="37"/>
      <c r="AI14" s="37"/>
      <c r="AJ14" s="33"/>
      <c r="AK14" s="33"/>
      <c r="AL14" s="33"/>
      <c r="AM14" s="33"/>
      <c r="AN14" s="33"/>
      <c r="AO14" s="33"/>
      <c r="AP14" s="33"/>
      <c r="AQ14" s="33"/>
      <c r="AR14" s="33"/>
      <c r="AS14" s="33"/>
      <c r="AT14" s="33"/>
      <c r="AU14" s="33"/>
      <c r="AV14" s="33"/>
      <c r="AW14" s="33"/>
      <c r="AX14" s="33"/>
      <c r="AY14" s="33"/>
      <c r="AZ14" s="33"/>
    </row>
    <row r="15" spans="1:52" hidden="1">
      <c r="A15" s="33"/>
      <c r="B15" s="33"/>
      <c r="C15" s="33"/>
      <c r="D15" s="32" t="s">
        <v>5</v>
      </c>
      <c r="E15" s="27" t="s">
        <v>103</v>
      </c>
      <c r="F15" s="27" t="s">
        <v>103</v>
      </c>
      <c r="G15" s="27" t="s">
        <v>103</v>
      </c>
      <c r="H15" s="27" t="s">
        <v>103</v>
      </c>
      <c r="I15" s="27" t="s">
        <v>103</v>
      </c>
      <c r="J15" s="27" t="s">
        <v>103</v>
      </c>
      <c r="K15" s="33"/>
      <c r="L15" s="122">
        <v>1</v>
      </c>
      <c r="M15" s="33"/>
      <c r="N15" s="30">
        <f t="shared" si="0"/>
        <v>5</v>
      </c>
      <c r="O15" s="30">
        <f t="shared" si="0"/>
        <v>4</v>
      </c>
      <c r="P15" s="30">
        <f t="shared" si="0"/>
        <v>3</v>
      </c>
      <c r="Q15" s="30">
        <f t="shared" si="0"/>
        <v>2</v>
      </c>
      <c r="R15" s="30">
        <f t="shared" si="0"/>
        <v>1</v>
      </c>
      <c r="S15" s="30">
        <f t="shared" si="0"/>
        <v>0</v>
      </c>
      <c r="T15" s="33"/>
      <c r="U15" s="34">
        <f t="shared" si="2"/>
        <v>0</v>
      </c>
      <c r="V15" s="28">
        <f t="shared" si="3"/>
        <v>5</v>
      </c>
      <c r="W15" s="35" t="str">
        <f>invulblad!$Y$58</f>
        <v/>
      </c>
      <c r="X15" s="35">
        <f t="shared" si="1"/>
        <v>0</v>
      </c>
      <c r="Y15" s="35">
        <f t="shared" si="4"/>
        <v>0</v>
      </c>
      <c r="Z15" s="113"/>
      <c r="AA15" s="37"/>
      <c r="AB15" s="37"/>
      <c r="AC15" s="37"/>
      <c r="AD15" s="37"/>
      <c r="AE15" s="37"/>
      <c r="AF15" s="37"/>
      <c r="AG15" s="37"/>
      <c r="AH15" s="37"/>
      <c r="AI15" s="37"/>
      <c r="AJ15" s="33"/>
      <c r="AK15" s="33"/>
      <c r="AL15" s="33"/>
      <c r="AM15" s="33"/>
      <c r="AN15" s="33"/>
      <c r="AO15" s="33"/>
      <c r="AP15" s="33"/>
      <c r="AQ15" s="33"/>
      <c r="AR15" s="33"/>
      <c r="AS15" s="33"/>
      <c r="AT15" s="33"/>
      <c r="AU15" s="33"/>
      <c r="AV15" s="33"/>
      <c r="AW15" s="33"/>
      <c r="AX15" s="33"/>
      <c r="AY15" s="33"/>
      <c r="AZ15" s="33"/>
    </row>
    <row r="16" spans="1:52" hidden="1">
      <c r="A16" s="33"/>
      <c r="B16" s="33"/>
      <c r="C16" s="33"/>
      <c r="D16" s="32" t="s">
        <v>6</v>
      </c>
      <c r="E16" s="27" t="s">
        <v>103</v>
      </c>
      <c r="F16" s="27" t="s">
        <v>103</v>
      </c>
      <c r="G16" s="27" t="s">
        <v>103</v>
      </c>
      <c r="H16" s="27" t="s">
        <v>103</v>
      </c>
      <c r="I16" s="27" t="s">
        <v>103</v>
      </c>
      <c r="J16" s="27" t="s">
        <v>103</v>
      </c>
      <c r="K16" s="33"/>
      <c r="L16" s="122">
        <v>1</v>
      </c>
      <c r="M16" s="33"/>
      <c r="N16" s="30">
        <f t="shared" si="0"/>
        <v>5</v>
      </c>
      <c r="O16" s="30">
        <f t="shared" si="0"/>
        <v>4</v>
      </c>
      <c r="P16" s="30">
        <f t="shared" si="0"/>
        <v>3</v>
      </c>
      <c r="Q16" s="30">
        <f t="shared" si="0"/>
        <v>2</v>
      </c>
      <c r="R16" s="30">
        <f t="shared" si="0"/>
        <v>1</v>
      </c>
      <c r="S16" s="30">
        <f t="shared" si="0"/>
        <v>0</v>
      </c>
      <c r="T16" s="33"/>
      <c r="U16" s="34">
        <f t="shared" si="2"/>
        <v>0</v>
      </c>
      <c r="V16" s="28">
        <f t="shared" si="3"/>
        <v>5</v>
      </c>
      <c r="W16" s="35" t="str">
        <f>invulblad!$Y$65</f>
        <v/>
      </c>
      <c r="X16" s="35">
        <f t="shared" si="1"/>
        <v>0</v>
      </c>
      <c r="Y16" s="35">
        <f t="shared" si="4"/>
        <v>0</v>
      </c>
      <c r="Z16" s="113"/>
      <c r="AA16" s="37"/>
      <c r="AB16" s="37"/>
      <c r="AC16" s="37"/>
      <c r="AD16" s="37"/>
      <c r="AE16" s="37"/>
      <c r="AF16" s="37"/>
      <c r="AG16" s="37"/>
      <c r="AH16" s="37"/>
      <c r="AI16" s="37"/>
      <c r="AJ16" s="33"/>
      <c r="AK16" s="33"/>
      <c r="AL16" s="33"/>
      <c r="AM16" s="33"/>
      <c r="AN16" s="33"/>
      <c r="AO16" s="33"/>
      <c r="AP16" s="33"/>
      <c r="AQ16" s="33"/>
      <c r="AR16" s="33"/>
      <c r="AS16" s="33"/>
      <c r="AT16" s="33"/>
      <c r="AU16" s="33"/>
      <c r="AV16" s="33"/>
      <c r="AW16" s="33"/>
      <c r="AX16" s="33"/>
      <c r="AY16" s="33"/>
      <c r="AZ16" s="33"/>
    </row>
    <row r="17" spans="1:52" hidden="1">
      <c r="A17" s="33"/>
      <c r="B17" s="33"/>
      <c r="C17" s="33"/>
      <c r="D17" s="32" t="s">
        <v>35</v>
      </c>
      <c r="E17" s="27" t="s">
        <v>103</v>
      </c>
      <c r="F17" s="27" t="s">
        <v>103</v>
      </c>
      <c r="G17" s="27" t="s">
        <v>103</v>
      </c>
      <c r="H17" s="27" t="s">
        <v>103</v>
      </c>
      <c r="I17" s="27" t="s">
        <v>103</v>
      </c>
      <c r="J17" s="27" t="s">
        <v>103</v>
      </c>
      <c r="K17" s="33"/>
      <c r="L17" s="122">
        <v>1</v>
      </c>
      <c r="M17" s="33"/>
      <c r="N17" s="30">
        <f t="shared" si="0"/>
        <v>5</v>
      </c>
      <c r="O17" s="30">
        <f t="shared" si="0"/>
        <v>4</v>
      </c>
      <c r="P17" s="30">
        <f t="shared" si="0"/>
        <v>3</v>
      </c>
      <c r="Q17" s="30">
        <f t="shared" si="0"/>
        <v>2</v>
      </c>
      <c r="R17" s="30">
        <f t="shared" si="0"/>
        <v>1</v>
      </c>
      <c r="S17" s="30">
        <f t="shared" si="0"/>
        <v>0</v>
      </c>
      <c r="T17" s="33"/>
      <c r="U17" s="34">
        <f t="shared" si="2"/>
        <v>0</v>
      </c>
      <c r="V17" s="28">
        <f t="shared" si="3"/>
        <v>5</v>
      </c>
      <c r="W17" s="35" t="str">
        <f>invulblad!$Y$71</f>
        <v/>
      </c>
      <c r="X17" s="35">
        <f t="shared" si="1"/>
        <v>0</v>
      </c>
      <c r="Y17" s="35">
        <f t="shared" si="4"/>
        <v>0</v>
      </c>
      <c r="Z17" s="113"/>
      <c r="AA17" s="37"/>
      <c r="AB17" s="37"/>
      <c r="AC17" s="37"/>
      <c r="AD17" s="37"/>
      <c r="AE17" s="37"/>
      <c r="AF17" s="37"/>
      <c r="AG17" s="37"/>
      <c r="AH17" s="37"/>
      <c r="AI17" s="37"/>
      <c r="AJ17" s="33"/>
      <c r="AK17" s="33"/>
      <c r="AL17" s="33"/>
      <c r="AM17" s="33"/>
      <c r="AN17" s="33"/>
      <c r="AO17" s="33"/>
      <c r="AP17" s="33"/>
      <c r="AQ17" s="33"/>
      <c r="AR17" s="33"/>
      <c r="AS17" s="33"/>
      <c r="AT17" s="33"/>
      <c r="AU17" s="33"/>
      <c r="AV17" s="33"/>
      <c r="AW17" s="33"/>
      <c r="AX17" s="33"/>
      <c r="AY17" s="33"/>
      <c r="AZ17" s="33"/>
    </row>
    <row r="18" spans="1:52" hidden="1">
      <c r="A18" s="33"/>
      <c r="B18" s="33"/>
      <c r="C18" s="33"/>
      <c r="D18" s="32" t="s">
        <v>7</v>
      </c>
      <c r="E18" s="27" t="s">
        <v>103</v>
      </c>
      <c r="F18" s="27" t="s">
        <v>103</v>
      </c>
      <c r="G18" s="27" t="s">
        <v>103</v>
      </c>
      <c r="H18" s="27" t="s">
        <v>103</v>
      </c>
      <c r="I18" s="27"/>
      <c r="J18" s="27"/>
      <c r="K18" s="33"/>
      <c r="L18" s="122">
        <v>1</v>
      </c>
      <c r="M18" s="33"/>
      <c r="N18" s="30">
        <f t="shared" si="0"/>
        <v>5</v>
      </c>
      <c r="O18" s="30">
        <f t="shared" si="0"/>
        <v>4</v>
      </c>
      <c r="P18" s="30">
        <f t="shared" si="0"/>
        <v>3</v>
      </c>
      <c r="Q18" s="30">
        <f t="shared" si="0"/>
        <v>2</v>
      </c>
      <c r="R18" s="30" t="str">
        <f t="shared" si="0"/>
        <v/>
      </c>
      <c r="S18" s="30" t="str">
        <f t="shared" si="0"/>
        <v/>
      </c>
      <c r="T18" s="33"/>
      <c r="U18" s="34">
        <f t="shared" si="2"/>
        <v>2</v>
      </c>
      <c r="V18" s="28">
        <f t="shared" si="3"/>
        <v>5</v>
      </c>
      <c r="W18" s="35" t="str">
        <f>invulblad!$Y$76</f>
        <v/>
      </c>
      <c r="X18" s="35">
        <f t="shared" si="1"/>
        <v>0</v>
      </c>
      <c r="Y18" s="35">
        <f t="shared" si="4"/>
        <v>0</v>
      </c>
      <c r="Z18" s="113"/>
      <c r="AA18" s="37"/>
      <c r="AB18" s="37"/>
      <c r="AC18" s="37"/>
      <c r="AD18" s="37"/>
      <c r="AE18" s="37"/>
      <c r="AF18" s="37"/>
      <c r="AG18" s="37"/>
      <c r="AH18" s="37"/>
      <c r="AI18" s="37"/>
      <c r="AJ18" s="33"/>
      <c r="AK18" s="33"/>
      <c r="AL18" s="33"/>
      <c r="AM18" s="33"/>
      <c r="AN18" s="33"/>
      <c r="AO18" s="33"/>
      <c r="AP18" s="33"/>
      <c r="AQ18" s="33"/>
      <c r="AR18" s="33"/>
      <c r="AS18" s="33"/>
      <c r="AT18" s="33"/>
      <c r="AU18" s="33"/>
      <c r="AV18" s="33"/>
      <c r="AW18" s="33"/>
      <c r="AX18" s="33"/>
      <c r="AY18" s="33"/>
      <c r="AZ18" s="33"/>
    </row>
    <row r="19" spans="1:52" hidden="1">
      <c r="A19" s="33"/>
      <c r="B19" s="33"/>
      <c r="C19" s="33"/>
      <c r="D19" s="32" t="s">
        <v>8</v>
      </c>
      <c r="E19" s="27" t="s">
        <v>103</v>
      </c>
      <c r="F19" s="27" t="s">
        <v>103</v>
      </c>
      <c r="G19" s="27" t="s">
        <v>103</v>
      </c>
      <c r="H19" s="27" t="s">
        <v>103</v>
      </c>
      <c r="I19" s="27"/>
      <c r="J19" s="27"/>
      <c r="K19" s="33"/>
      <c r="L19" s="122">
        <v>2</v>
      </c>
      <c r="M19" s="33"/>
      <c r="N19" s="30">
        <f t="shared" si="0"/>
        <v>5</v>
      </c>
      <c r="O19" s="30">
        <f t="shared" si="0"/>
        <v>4</v>
      </c>
      <c r="P19" s="30">
        <f t="shared" si="0"/>
        <v>3</v>
      </c>
      <c r="Q19" s="30">
        <f t="shared" si="0"/>
        <v>2</v>
      </c>
      <c r="R19" s="30" t="str">
        <f t="shared" si="0"/>
        <v/>
      </c>
      <c r="S19" s="30" t="str">
        <f t="shared" si="0"/>
        <v/>
      </c>
      <c r="T19" s="33"/>
      <c r="U19" s="31">
        <f t="shared" si="2"/>
        <v>2</v>
      </c>
      <c r="V19" s="29">
        <f t="shared" si="3"/>
        <v>5</v>
      </c>
      <c r="W19" s="36" t="str">
        <f>invulblad!$Y$81</f>
        <v/>
      </c>
      <c r="X19" s="36">
        <f t="shared" si="1"/>
        <v>0</v>
      </c>
      <c r="Y19" s="36">
        <f t="shared" si="4"/>
        <v>0</v>
      </c>
      <c r="Z19" s="113"/>
      <c r="AA19" s="37"/>
      <c r="AB19" s="37"/>
      <c r="AC19" s="37"/>
      <c r="AD19" s="37"/>
      <c r="AE19" s="37"/>
      <c r="AF19" s="37"/>
      <c r="AG19" s="37"/>
      <c r="AH19" s="37"/>
      <c r="AI19" s="37"/>
      <c r="AJ19" s="33"/>
      <c r="AK19" s="33"/>
      <c r="AL19" s="33"/>
      <c r="AM19" s="33"/>
      <c r="AN19" s="33"/>
      <c r="AO19" s="33"/>
      <c r="AP19" s="33"/>
      <c r="AQ19" s="33"/>
      <c r="AR19" s="33"/>
      <c r="AS19" s="33"/>
      <c r="AT19" s="33"/>
      <c r="AU19" s="33"/>
      <c r="AV19" s="33"/>
      <c r="AW19" s="33"/>
      <c r="AX19" s="33"/>
      <c r="AY19" s="33"/>
      <c r="AZ19" s="33"/>
    </row>
    <row r="20" spans="1:52" hidden="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114"/>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52" s="38" customFormat="1" ht="26">
      <c r="A21" s="39">
        <v>2</v>
      </c>
      <c r="B21" s="39" t="s">
        <v>145</v>
      </c>
      <c r="C21" s="39" t="s">
        <v>146</v>
      </c>
      <c r="D21" s="40"/>
      <c r="E21" s="41">
        <v>5</v>
      </c>
      <c r="F21" s="41">
        <v>4</v>
      </c>
      <c r="G21" s="41">
        <v>3</v>
      </c>
      <c r="H21" s="41">
        <v>2</v>
      </c>
      <c r="I21" s="41">
        <v>1</v>
      </c>
      <c r="J21" s="41">
        <v>0</v>
      </c>
      <c r="K21" s="39"/>
      <c r="L21" s="41"/>
      <c r="M21" s="39"/>
      <c r="N21" s="41">
        <v>0</v>
      </c>
      <c r="O21" s="41">
        <v>1</v>
      </c>
      <c r="P21" s="41">
        <v>2</v>
      </c>
      <c r="Q21" s="41">
        <v>3</v>
      </c>
      <c r="R21" s="41">
        <v>4</v>
      </c>
      <c r="S21" s="41">
        <v>5</v>
      </c>
      <c r="T21" s="39"/>
      <c r="U21" s="42" t="s">
        <v>107</v>
      </c>
      <c r="V21" s="43" t="s">
        <v>108</v>
      </c>
      <c r="W21" s="44" t="s">
        <v>97</v>
      </c>
      <c r="X21" s="44" t="s">
        <v>100</v>
      </c>
      <c r="Y21" s="45" t="s">
        <v>104</v>
      </c>
      <c r="Z21" s="112">
        <f>SUM(Y22:Y28)</f>
        <v>0</v>
      </c>
      <c r="AA21" s="46">
        <f>IF(Z21&lt;$Y$3,1,IF(Z21&lt;$Y$2,2,3))</f>
        <v>1</v>
      </c>
      <c r="AB21" s="46">
        <f>VLOOKUP(B21,'tonen obv grootte'!$A$4:$F$22,6,FALSE)</f>
        <v>0</v>
      </c>
      <c r="AC21" s="46"/>
      <c r="AD21" s="228">
        <f>VLOOKUP(LEFT(B21,1),'volgorde alfabetisch'!$A$1:$B$27,2,FALSE)</f>
        <v>25</v>
      </c>
      <c r="AE21" s="46"/>
      <c r="AF21" s="46">
        <f>(AD21*100+(50-A21))</f>
        <v>2548</v>
      </c>
      <c r="AG21" s="46" t="str">
        <f>B21</f>
        <v>BEGRAAFPLAATS</v>
      </c>
      <c r="AH21" s="46" t="str">
        <f>C21</f>
        <v>columbarium, begraafplaats van urnen, begroetingsruimte bij kerkhof,…</v>
      </c>
      <c r="AI21" s="46">
        <f>Z21</f>
        <v>0</v>
      </c>
      <c r="AJ21" s="46">
        <f>AA21*AB21</f>
        <v>0</v>
      </c>
      <c r="AK21" s="40" t="str">
        <f>B21</f>
        <v>BEGRAAFPLAATS</v>
      </c>
      <c r="AL21" s="47">
        <f>U22</f>
        <v>2</v>
      </c>
      <c r="AM21" s="47">
        <f>V22</f>
        <v>5</v>
      </c>
      <c r="AN21" s="47">
        <f>U23</f>
        <v>2</v>
      </c>
      <c r="AO21" s="47">
        <f>V23</f>
        <v>5</v>
      </c>
      <c r="AP21" s="47">
        <f>U24</f>
        <v>2</v>
      </c>
      <c r="AQ21" s="47">
        <f>V24</f>
        <v>5</v>
      </c>
      <c r="AR21" s="47">
        <f>U25</f>
        <v>2</v>
      </c>
      <c r="AS21" s="47">
        <f>V25</f>
        <v>5</v>
      </c>
      <c r="AT21" s="47">
        <f>U26</f>
        <v>0</v>
      </c>
      <c r="AU21" s="47">
        <f>V26</f>
        <v>5</v>
      </c>
      <c r="AV21" s="47">
        <f>U27</f>
        <v>2</v>
      </c>
      <c r="AW21" s="47">
        <f>V27</f>
        <v>5</v>
      </c>
      <c r="AX21" s="47">
        <f>U28</f>
        <v>2</v>
      </c>
      <c r="AY21" s="47">
        <f>V28</f>
        <v>5</v>
      </c>
      <c r="AZ21" s="40">
        <f>Q21</f>
        <v>3</v>
      </c>
    </row>
    <row r="22" spans="1:52" hidden="1">
      <c r="A22" s="33"/>
      <c r="B22" s="33"/>
      <c r="C22" s="33"/>
      <c r="D22" s="32" t="s">
        <v>9</v>
      </c>
      <c r="E22" s="27" t="s">
        <v>103</v>
      </c>
      <c r="F22" s="27" t="s">
        <v>103</v>
      </c>
      <c r="G22" s="27" t="s">
        <v>103</v>
      </c>
      <c r="H22" s="27" t="s">
        <v>103</v>
      </c>
      <c r="I22" s="27"/>
      <c r="J22" s="27"/>
      <c r="K22" s="33"/>
      <c r="L22" s="122">
        <v>2</v>
      </c>
      <c r="M22" s="33"/>
      <c r="N22" s="30">
        <f t="shared" ref="N22:S28" si="5">IF(E22=$E$1,E$12,"")</f>
        <v>5</v>
      </c>
      <c r="O22" s="30">
        <f t="shared" si="5"/>
        <v>4</v>
      </c>
      <c r="P22" s="30">
        <f t="shared" si="5"/>
        <v>3</v>
      </c>
      <c r="Q22" s="30">
        <f t="shared" si="5"/>
        <v>2</v>
      </c>
      <c r="R22" s="30" t="str">
        <f t="shared" si="5"/>
        <v/>
      </c>
      <c r="S22" s="30" t="str">
        <f t="shared" si="5"/>
        <v/>
      </c>
      <c r="T22" s="33"/>
      <c r="U22" s="34">
        <f t="shared" ref="U22:U28" si="6">MIN(N22:S22)</f>
        <v>2</v>
      </c>
      <c r="V22" s="28">
        <f>MAX(N22:S22)</f>
        <v>5</v>
      </c>
      <c r="W22" s="35" t="str">
        <f>invulblad!$Y$46</f>
        <v/>
      </c>
      <c r="X22" s="35">
        <f t="shared" ref="X22:X28" si="7">IF(OR(W22&lt;U22,W22&gt;V22),0,1)</f>
        <v>0</v>
      </c>
      <c r="Y22" s="110">
        <f>X22*L22</f>
        <v>0</v>
      </c>
      <c r="Z22" s="113"/>
      <c r="AA22" s="37"/>
      <c r="AB22" s="37"/>
      <c r="AC22" s="37"/>
      <c r="AD22" s="37"/>
      <c r="AE22" s="37"/>
      <c r="AF22" s="37"/>
      <c r="AG22" s="37"/>
      <c r="AH22" s="37"/>
      <c r="AI22" s="37"/>
      <c r="AJ22" s="33"/>
      <c r="AK22" s="33"/>
      <c r="AL22" s="33"/>
      <c r="AM22" s="33"/>
      <c r="AN22" s="33"/>
      <c r="AO22" s="33"/>
      <c r="AP22" s="33"/>
      <c r="AQ22" s="33"/>
      <c r="AR22" s="33"/>
      <c r="AS22" s="33"/>
      <c r="AT22" s="33"/>
      <c r="AU22" s="33"/>
      <c r="AV22" s="33"/>
      <c r="AW22" s="33"/>
      <c r="AX22" s="33"/>
      <c r="AY22" s="33"/>
      <c r="AZ22" s="33"/>
    </row>
    <row r="23" spans="1:52" hidden="1">
      <c r="A23" s="33"/>
      <c r="B23" s="33"/>
      <c r="C23" s="33"/>
      <c r="D23" s="32" t="s">
        <v>4</v>
      </c>
      <c r="E23" s="27" t="s">
        <v>103</v>
      </c>
      <c r="F23" s="27" t="s">
        <v>103</v>
      </c>
      <c r="G23" s="27" t="s">
        <v>103</v>
      </c>
      <c r="H23" s="27" t="s">
        <v>103</v>
      </c>
      <c r="I23" s="27"/>
      <c r="J23" s="27"/>
      <c r="K23" s="33"/>
      <c r="L23" s="122">
        <v>2</v>
      </c>
      <c r="M23" s="33"/>
      <c r="N23" s="30">
        <f t="shared" si="5"/>
        <v>5</v>
      </c>
      <c r="O23" s="30">
        <f t="shared" si="5"/>
        <v>4</v>
      </c>
      <c r="P23" s="30">
        <f t="shared" si="5"/>
        <v>3</v>
      </c>
      <c r="Q23" s="30">
        <f t="shared" si="5"/>
        <v>2</v>
      </c>
      <c r="R23" s="30" t="str">
        <f t="shared" si="5"/>
        <v/>
      </c>
      <c r="S23" s="30" t="str">
        <f t="shared" si="5"/>
        <v/>
      </c>
      <c r="T23" s="33"/>
      <c r="U23" s="34">
        <f t="shared" si="6"/>
        <v>2</v>
      </c>
      <c r="V23" s="28">
        <f t="shared" ref="V23:V28" si="8">MAX(N23:S23)</f>
        <v>5</v>
      </c>
      <c r="W23" s="35" t="str">
        <f>invulblad!$Y$52</f>
        <v/>
      </c>
      <c r="X23" s="35">
        <f t="shared" si="7"/>
        <v>0</v>
      </c>
      <c r="Y23" s="35">
        <f t="shared" ref="Y23:Y28" si="9">X23*L23</f>
        <v>0</v>
      </c>
      <c r="Z23" s="113"/>
      <c r="AA23" s="37"/>
      <c r="AB23" s="37"/>
      <c r="AC23" s="37"/>
      <c r="AD23" s="37"/>
      <c r="AE23" s="37"/>
      <c r="AF23" s="37"/>
      <c r="AG23" s="37"/>
      <c r="AH23" s="37"/>
      <c r="AI23" s="37"/>
      <c r="AJ23" s="33"/>
      <c r="AK23" s="33"/>
      <c r="AL23" s="33"/>
      <c r="AM23" s="33"/>
      <c r="AN23" s="33"/>
      <c r="AO23" s="33"/>
      <c r="AP23" s="33"/>
      <c r="AQ23" s="33"/>
      <c r="AR23" s="33"/>
      <c r="AS23" s="33"/>
      <c r="AT23" s="33"/>
      <c r="AU23" s="33"/>
      <c r="AV23" s="33"/>
      <c r="AW23" s="33"/>
      <c r="AX23" s="33"/>
      <c r="AY23" s="33"/>
      <c r="AZ23" s="33"/>
    </row>
    <row r="24" spans="1:52" hidden="1">
      <c r="A24" s="33"/>
      <c r="B24" s="33"/>
      <c r="C24" s="33"/>
      <c r="D24" s="32" t="s">
        <v>5</v>
      </c>
      <c r="E24" s="27" t="s">
        <v>103</v>
      </c>
      <c r="F24" s="27" t="s">
        <v>103</v>
      </c>
      <c r="G24" s="27" t="s">
        <v>103</v>
      </c>
      <c r="H24" s="27" t="s">
        <v>103</v>
      </c>
      <c r="I24" s="27"/>
      <c r="J24" s="27"/>
      <c r="K24" s="33"/>
      <c r="L24" s="122">
        <v>1</v>
      </c>
      <c r="M24" s="33"/>
      <c r="N24" s="30">
        <f t="shared" si="5"/>
        <v>5</v>
      </c>
      <c r="O24" s="30">
        <f t="shared" si="5"/>
        <v>4</v>
      </c>
      <c r="P24" s="30">
        <f t="shared" si="5"/>
        <v>3</v>
      </c>
      <c r="Q24" s="30">
        <f t="shared" si="5"/>
        <v>2</v>
      </c>
      <c r="R24" s="30" t="str">
        <f t="shared" si="5"/>
        <v/>
      </c>
      <c r="S24" s="30" t="str">
        <f t="shared" si="5"/>
        <v/>
      </c>
      <c r="T24" s="33"/>
      <c r="U24" s="34">
        <f t="shared" si="6"/>
        <v>2</v>
      </c>
      <c r="V24" s="28">
        <f t="shared" si="8"/>
        <v>5</v>
      </c>
      <c r="W24" s="35" t="str">
        <f>invulblad!$Y$58</f>
        <v/>
      </c>
      <c r="X24" s="35">
        <f t="shared" si="7"/>
        <v>0</v>
      </c>
      <c r="Y24" s="35">
        <f t="shared" si="9"/>
        <v>0</v>
      </c>
      <c r="Z24" s="113"/>
      <c r="AA24" s="37"/>
      <c r="AB24" s="37"/>
      <c r="AC24" s="37"/>
      <c r="AD24" s="37"/>
      <c r="AE24" s="37"/>
      <c r="AF24" s="37"/>
      <c r="AG24" s="37"/>
      <c r="AH24" s="37"/>
      <c r="AI24" s="37"/>
      <c r="AJ24" s="33"/>
      <c r="AK24" s="33"/>
      <c r="AL24" s="33"/>
      <c r="AM24" s="33"/>
      <c r="AN24" s="33"/>
      <c r="AO24" s="33"/>
      <c r="AP24" s="33"/>
      <c r="AQ24" s="33"/>
      <c r="AR24" s="33"/>
      <c r="AS24" s="33"/>
      <c r="AT24" s="33"/>
      <c r="AU24" s="33"/>
      <c r="AV24" s="33"/>
      <c r="AW24" s="33"/>
      <c r="AX24" s="33"/>
      <c r="AY24" s="33"/>
      <c r="AZ24" s="33"/>
    </row>
    <row r="25" spans="1:52" hidden="1">
      <c r="A25" s="33"/>
      <c r="B25" s="33"/>
      <c r="C25" s="33"/>
      <c r="D25" s="32" t="s">
        <v>6</v>
      </c>
      <c r="E25" s="27" t="s">
        <v>103</v>
      </c>
      <c r="F25" s="27" t="s">
        <v>103</v>
      </c>
      <c r="G25" s="27" t="s">
        <v>103</v>
      </c>
      <c r="H25" s="27" t="s">
        <v>103</v>
      </c>
      <c r="I25" s="27"/>
      <c r="J25" s="27"/>
      <c r="K25" s="33"/>
      <c r="L25" s="122">
        <v>2</v>
      </c>
      <c r="M25" s="33"/>
      <c r="N25" s="30">
        <f t="shared" si="5"/>
        <v>5</v>
      </c>
      <c r="O25" s="30">
        <f t="shared" si="5"/>
        <v>4</v>
      </c>
      <c r="P25" s="30">
        <f t="shared" si="5"/>
        <v>3</v>
      </c>
      <c r="Q25" s="30">
        <f t="shared" si="5"/>
        <v>2</v>
      </c>
      <c r="R25" s="30" t="str">
        <f t="shared" si="5"/>
        <v/>
      </c>
      <c r="S25" s="30" t="str">
        <f t="shared" si="5"/>
        <v/>
      </c>
      <c r="T25" s="33"/>
      <c r="U25" s="34">
        <f t="shared" si="6"/>
        <v>2</v>
      </c>
      <c r="V25" s="28">
        <f t="shared" si="8"/>
        <v>5</v>
      </c>
      <c r="W25" s="35" t="str">
        <f>invulblad!$Y$65</f>
        <v/>
      </c>
      <c r="X25" s="35">
        <f t="shared" si="7"/>
        <v>0</v>
      </c>
      <c r="Y25" s="35">
        <f t="shared" si="9"/>
        <v>0</v>
      </c>
      <c r="Z25" s="113"/>
      <c r="AA25" s="37"/>
      <c r="AB25" s="37"/>
      <c r="AC25" s="37"/>
      <c r="AD25" s="37"/>
      <c r="AE25" s="37"/>
      <c r="AF25" s="37"/>
      <c r="AG25" s="37"/>
      <c r="AH25" s="37"/>
      <c r="AI25" s="37"/>
      <c r="AJ25" s="33"/>
      <c r="AK25" s="33"/>
      <c r="AL25" s="33"/>
      <c r="AM25" s="33"/>
      <c r="AN25" s="33"/>
      <c r="AO25" s="33"/>
      <c r="AP25" s="33"/>
      <c r="AQ25" s="33"/>
      <c r="AR25" s="33"/>
      <c r="AS25" s="33"/>
      <c r="AT25" s="33"/>
      <c r="AU25" s="33"/>
      <c r="AV25" s="33"/>
      <c r="AW25" s="33"/>
      <c r="AX25" s="33"/>
      <c r="AY25" s="33"/>
      <c r="AZ25" s="33"/>
    </row>
    <row r="26" spans="1:52" hidden="1">
      <c r="A26" s="33"/>
      <c r="B26" s="33"/>
      <c r="C26" s="33"/>
      <c r="D26" s="32" t="s">
        <v>35</v>
      </c>
      <c r="E26" s="27" t="s">
        <v>103</v>
      </c>
      <c r="F26" s="27" t="s">
        <v>103</v>
      </c>
      <c r="G26" s="27" t="s">
        <v>103</v>
      </c>
      <c r="H26" s="27" t="s">
        <v>103</v>
      </c>
      <c r="I26" s="27" t="s">
        <v>103</v>
      </c>
      <c r="J26" s="27" t="s">
        <v>103</v>
      </c>
      <c r="K26" s="33"/>
      <c r="L26" s="122">
        <v>1</v>
      </c>
      <c r="M26" s="33"/>
      <c r="N26" s="30">
        <f t="shared" si="5"/>
        <v>5</v>
      </c>
      <c r="O26" s="30">
        <f t="shared" si="5"/>
        <v>4</v>
      </c>
      <c r="P26" s="30">
        <f t="shared" si="5"/>
        <v>3</v>
      </c>
      <c r="Q26" s="30">
        <f t="shared" si="5"/>
        <v>2</v>
      </c>
      <c r="R26" s="30">
        <f t="shared" si="5"/>
        <v>1</v>
      </c>
      <c r="S26" s="30">
        <f t="shared" si="5"/>
        <v>0</v>
      </c>
      <c r="T26" s="33"/>
      <c r="U26" s="34">
        <f t="shared" si="6"/>
        <v>0</v>
      </c>
      <c r="V26" s="28">
        <f t="shared" si="8"/>
        <v>5</v>
      </c>
      <c r="W26" s="35" t="str">
        <f>invulblad!$Y$71</f>
        <v/>
      </c>
      <c r="X26" s="35">
        <f t="shared" si="7"/>
        <v>0</v>
      </c>
      <c r="Y26" s="35">
        <f t="shared" si="9"/>
        <v>0</v>
      </c>
      <c r="Z26" s="113"/>
      <c r="AA26" s="37"/>
      <c r="AB26" s="37"/>
      <c r="AC26" s="37"/>
      <c r="AD26" s="37"/>
      <c r="AE26" s="37"/>
      <c r="AF26" s="37"/>
      <c r="AG26" s="37"/>
      <c r="AH26" s="37"/>
      <c r="AI26" s="37"/>
      <c r="AJ26" s="33"/>
      <c r="AK26" s="33"/>
      <c r="AL26" s="33"/>
      <c r="AM26" s="33"/>
      <c r="AN26" s="33"/>
      <c r="AO26" s="33"/>
      <c r="AP26" s="33"/>
      <c r="AQ26" s="33"/>
      <c r="AR26" s="33"/>
      <c r="AS26" s="33"/>
      <c r="AT26" s="33"/>
      <c r="AU26" s="33"/>
      <c r="AV26" s="33"/>
      <c r="AW26" s="33"/>
      <c r="AX26" s="33"/>
      <c r="AY26" s="33"/>
      <c r="AZ26" s="33"/>
    </row>
    <row r="27" spans="1:52" hidden="1">
      <c r="A27" s="33"/>
      <c r="B27" s="33"/>
      <c r="C27" s="33"/>
      <c r="D27" s="32" t="s">
        <v>7</v>
      </c>
      <c r="E27" s="27" t="s">
        <v>103</v>
      </c>
      <c r="F27" s="27" t="s">
        <v>103</v>
      </c>
      <c r="G27" s="27" t="s">
        <v>103</v>
      </c>
      <c r="H27" s="27" t="s">
        <v>103</v>
      </c>
      <c r="I27" s="27"/>
      <c r="J27" s="27"/>
      <c r="K27" s="33"/>
      <c r="L27" s="122">
        <v>1</v>
      </c>
      <c r="M27" s="33"/>
      <c r="N27" s="30">
        <f t="shared" si="5"/>
        <v>5</v>
      </c>
      <c r="O27" s="30">
        <f t="shared" si="5"/>
        <v>4</v>
      </c>
      <c r="P27" s="30">
        <f t="shared" si="5"/>
        <v>3</v>
      </c>
      <c r="Q27" s="30">
        <f t="shared" si="5"/>
        <v>2</v>
      </c>
      <c r="R27" s="30" t="str">
        <f t="shared" si="5"/>
        <v/>
      </c>
      <c r="S27" s="30" t="str">
        <f t="shared" si="5"/>
        <v/>
      </c>
      <c r="T27" s="33"/>
      <c r="U27" s="34">
        <f t="shared" si="6"/>
        <v>2</v>
      </c>
      <c r="V27" s="28">
        <f t="shared" si="8"/>
        <v>5</v>
      </c>
      <c r="W27" s="35" t="str">
        <f>invulblad!$Y$76</f>
        <v/>
      </c>
      <c r="X27" s="35">
        <f t="shared" si="7"/>
        <v>0</v>
      </c>
      <c r="Y27" s="35">
        <f t="shared" si="9"/>
        <v>0</v>
      </c>
      <c r="Z27" s="113"/>
      <c r="AA27" s="37"/>
      <c r="AB27" s="37"/>
      <c r="AC27" s="37"/>
      <c r="AD27" s="37"/>
      <c r="AE27" s="37"/>
      <c r="AF27" s="37"/>
      <c r="AG27" s="37"/>
      <c r="AH27" s="37"/>
      <c r="AI27" s="37"/>
      <c r="AJ27" s="33"/>
      <c r="AK27" s="33"/>
      <c r="AL27" s="33"/>
      <c r="AM27" s="33"/>
      <c r="AN27" s="33"/>
      <c r="AO27" s="33"/>
      <c r="AP27" s="33"/>
      <c r="AQ27" s="33"/>
      <c r="AR27" s="33"/>
      <c r="AS27" s="33"/>
      <c r="AT27" s="33"/>
      <c r="AU27" s="33"/>
      <c r="AV27" s="33"/>
      <c r="AW27" s="33"/>
      <c r="AX27" s="33"/>
      <c r="AY27" s="33"/>
      <c r="AZ27" s="33"/>
    </row>
    <row r="28" spans="1:52" hidden="1">
      <c r="A28" s="33"/>
      <c r="B28" s="33"/>
      <c r="C28" s="33"/>
      <c r="D28" s="32" t="s">
        <v>8</v>
      </c>
      <c r="E28" s="27" t="s">
        <v>103</v>
      </c>
      <c r="F28" s="27" t="s">
        <v>103</v>
      </c>
      <c r="G28" s="27" t="s">
        <v>103</v>
      </c>
      <c r="H28" s="27" t="s">
        <v>103</v>
      </c>
      <c r="I28" s="27"/>
      <c r="J28" s="27"/>
      <c r="K28" s="33"/>
      <c r="L28" s="122">
        <v>1</v>
      </c>
      <c r="M28" s="33"/>
      <c r="N28" s="30">
        <f t="shared" si="5"/>
        <v>5</v>
      </c>
      <c r="O28" s="30">
        <f t="shared" si="5"/>
        <v>4</v>
      </c>
      <c r="P28" s="30">
        <f t="shared" si="5"/>
        <v>3</v>
      </c>
      <c r="Q28" s="30">
        <f t="shared" si="5"/>
        <v>2</v>
      </c>
      <c r="R28" s="30" t="str">
        <f t="shared" si="5"/>
        <v/>
      </c>
      <c r="S28" s="30" t="str">
        <f t="shared" si="5"/>
        <v/>
      </c>
      <c r="T28" s="33"/>
      <c r="U28" s="31">
        <f t="shared" si="6"/>
        <v>2</v>
      </c>
      <c r="V28" s="29">
        <f t="shared" si="8"/>
        <v>5</v>
      </c>
      <c r="W28" s="36" t="str">
        <f>invulblad!$Y$81</f>
        <v/>
      </c>
      <c r="X28" s="36">
        <f t="shared" si="7"/>
        <v>0</v>
      </c>
      <c r="Y28" s="36">
        <f t="shared" si="9"/>
        <v>0</v>
      </c>
      <c r="Z28" s="113"/>
      <c r="AA28" s="37"/>
      <c r="AB28" s="37"/>
      <c r="AC28" s="37"/>
      <c r="AD28" s="37"/>
      <c r="AE28" s="37"/>
      <c r="AF28" s="37"/>
      <c r="AG28" s="37"/>
      <c r="AH28" s="37"/>
      <c r="AI28" s="37"/>
      <c r="AJ28" s="33"/>
      <c r="AK28" s="33"/>
      <c r="AL28" s="33"/>
      <c r="AM28" s="33"/>
      <c r="AN28" s="33"/>
      <c r="AO28" s="33"/>
      <c r="AP28" s="33"/>
      <c r="AQ28" s="33"/>
      <c r="AR28" s="33"/>
      <c r="AS28" s="33"/>
      <c r="AT28" s="33"/>
      <c r="AU28" s="33"/>
      <c r="AV28" s="33"/>
      <c r="AW28" s="33"/>
      <c r="AX28" s="33"/>
      <c r="AY28" s="33"/>
      <c r="AZ28" s="33"/>
    </row>
    <row r="29" spans="1:52" hidden="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114"/>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1:52" s="38" customFormat="1" ht="26">
      <c r="A30" s="48">
        <v>3</v>
      </c>
      <c r="B30" s="48" t="s">
        <v>147</v>
      </c>
      <c r="C30" s="48" t="s">
        <v>112</v>
      </c>
      <c r="D30" s="49"/>
      <c r="E30" s="41">
        <v>5</v>
      </c>
      <c r="F30" s="41">
        <v>4</v>
      </c>
      <c r="G30" s="41">
        <v>3</v>
      </c>
      <c r="H30" s="41">
        <v>2</v>
      </c>
      <c r="I30" s="41">
        <v>1</v>
      </c>
      <c r="J30" s="41">
        <v>0</v>
      </c>
      <c r="K30" s="48"/>
      <c r="L30" s="50"/>
      <c r="M30" s="48"/>
      <c r="N30" s="50">
        <v>0</v>
      </c>
      <c r="O30" s="50">
        <v>1</v>
      </c>
      <c r="P30" s="50">
        <v>2</v>
      </c>
      <c r="Q30" s="50">
        <v>3</v>
      </c>
      <c r="R30" s="50">
        <v>4</v>
      </c>
      <c r="S30" s="50">
        <v>5</v>
      </c>
      <c r="T30" s="48"/>
      <c r="U30" s="51" t="s">
        <v>107</v>
      </c>
      <c r="V30" s="52" t="s">
        <v>108</v>
      </c>
      <c r="W30" s="53" t="s">
        <v>97</v>
      </c>
      <c r="X30" s="53" t="s">
        <v>100</v>
      </c>
      <c r="Y30" s="54" t="s">
        <v>104</v>
      </c>
      <c r="Z30" s="115">
        <f>SUM(Y31:Y37)</f>
        <v>0</v>
      </c>
      <c r="AA30" s="46">
        <f>IF(Z30&lt;$Y$3,1,IF(Z30&lt;$Y$2,2,3))</f>
        <v>1</v>
      </c>
      <c r="AB30" s="46">
        <f>VLOOKUP(B30,'tonen obv grootte'!$A$4:$F$22,6,FALSE)</f>
        <v>0</v>
      </c>
      <c r="AC30" s="46"/>
      <c r="AD30" s="228">
        <f>VLOOKUP(LEFT(B30,1),'volgorde alfabetisch'!$A$1:$B$27,2,FALSE)</f>
        <v>8</v>
      </c>
      <c r="AE30" s="46"/>
      <c r="AF30" s="46">
        <f>(AD30*100+(50-A30))</f>
        <v>847</v>
      </c>
      <c r="AG30" s="55" t="str">
        <f>B30</f>
        <v>SOCIAAL / DIENSTEN (S)</v>
      </c>
      <c r="AH30" s="55" t="str">
        <f>C30</f>
        <v>polyvanlente ruimte met beperkt sanitair, berging, kitchenette,…</v>
      </c>
      <c r="AI30" s="55">
        <f>Z30</f>
        <v>0</v>
      </c>
      <c r="AJ30" s="46">
        <f>AA30*AB30</f>
        <v>0</v>
      </c>
      <c r="AK30" s="49" t="str">
        <f>B30</f>
        <v>SOCIAAL / DIENSTEN (S)</v>
      </c>
      <c r="AL30" s="56">
        <f>U31</f>
        <v>2</v>
      </c>
      <c r="AM30" s="56">
        <f>V31</f>
        <v>5</v>
      </c>
      <c r="AN30" s="56">
        <f>U32</f>
        <v>2</v>
      </c>
      <c r="AO30" s="56">
        <f>V32</f>
        <v>5</v>
      </c>
      <c r="AP30" s="56">
        <f>U33</f>
        <v>2</v>
      </c>
      <c r="AQ30" s="56">
        <f>V33</f>
        <v>5</v>
      </c>
      <c r="AR30" s="56">
        <f>U34</f>
        <v>2</v>
      </c>
      <c r="AS30" s="56">
        <f>V34</f>
        <v>5</v>
      </c>
      <c r="AT30" s="56">
        <f>U35</f>
        <v>0</v>
      </c>
      <c r="AU30" s="56">
        <f>V35</f>
        <v>5</v>
      </c>
      <c r="AV30" s="56">
        <f>U36</f>
        <v>2</v>
      </c>
      <c r="AW30" s="56">
        <f>V36</f>
        <v>5</v>
      </c>
      <c r="AX30" s="56">
        <f>U37</f>
        <v>4</v>
      </c>
      <c r="AY30" s="56">
        <f>V37</f>
        <v>5</v>
      </c>
      <c r="AZ30" s="49">
        <f>Q30</f>
        <v>3</v>
      </c>
    </row>
    <row r="31" spans="1:52" hidden="1">
      <c r="A31" s="33"/>
      <c r="B31" s="33"/>
      <c r="C31" s="33"/>
      <c r="D31" s="32" t="s">
        <v>9</v>
      </c>
      <c r="E31" s="27" t="s">
        <v>103</v>
      </c>
      <c r="F31" s="27" t="s">
        <v>103</v>
      </c>
      <c r="G31" s="27" t="s">
        <v>103</v>
      </c>
      <c r="H31" s="27" t="s">
        <v>103</v>
      </c>
      <c r="I31" s="27"/>
      <c r="J31" s="27"/>
      <c r="K31" s="33"/>
      <c r="L31" s="122">
        <v>2</v>
      </c>
      <c r="M31" s="33"/>
      <c r="N31" s="30">
        <f t="shared" ref="N31:S37" si="10">IF(E31=$E$1,E$12,"")</f>
        <v>5</v>
      </c>
      <c r="O31" s="30">
        <f t="shared" si="10"/>
        <v>4</v>
      </c>
      <c r="P31" s="30">
        <f t="shared" si="10"/>
        <v>3</v>
      </c>
      <c r="Q31" s="30">
        <f t="shared" si="10"/>
        <v>2</v>
      </c>
      <c r="R31" s="30" t="str">
        <f t="shared" si="10"/>
        <v/>
      </c>
      <c r="S31" s="30" t="str">
        <f t="shared" si="10"/>
        <v/>
      </c>
      <c r="T31" s="33"/>
      <c r="U31" s="34">
        <f t="shared" ref="U31:U37" si="11">MIN(N31:S31)</f>
        <v>2</v>
      </c>
      <c r="V31" s="28">
        <f>MAX(N31:S31)</f>
        <v>5</v>
      </c>
      <c r="W31" s="35" t="str">
        <f>invulblad!$Y$46</f>
        <v/>
      </c>
      <c r="X31" s="35">
        <f t="shared" ref="X31:X37" si="12">IF(OR(W31&lt;U31,W31&gt;V31),0,1)</f>
        <v>0</v>
      </c>
      <c r="Y31" s="110">
        <f>X31*L31</f>
        <v>0</v>
      </c>
      <c r="Z31" s="113"/>
      <c r="AA31" s="37"/>
      <c r="AB31" s="37"/>
      <c r="AC31" s="37"/>
      <c r="AD31" s="37"/>
      <c r="AE31" s="37"/>
      <c r="AF31" s="37"/>
      <c r="AG31" s="37"/>
      <c r="AH31" s="37"/>
      <c r="AI31" s="37"/>
      <c r="AJ31" s="33"/>
      <c r="AK31" s="33"/>
      <c r="AL31" s="33"/>
      <c r="AM31" s="33"/>
      <c r="AN31" s="33"/>
      <c r="AO31" s="33"/>
      <c r="AP31" s="33"/>
      <c r="AQ31" s="33"/>
      <c r="AR31" s="33"/>
      <c r="AS31" s="33"/>
      <c r="AT31" s="33"/>
      <c r="AU31" s="33"/>
      <c r="AV31" s="33"/>
      <c r="AW31" s="33"/>
      <c r="AX31" s="33"/>
      <c r="AY31" s="33"/>
      <c r="AZ31" s="33"/>
    </row>
    <row r="32" spans="1:52" hidden="1">
      <c r="A32" s="33"/>
      <c r="B32" s="33"/>
      <c r="C32" s="33"/>
      <c r="D32" s="32" t="s">
        <v>4</v>
      </c>
      <c r="E32" s="27" t="s">
        <v>103</v>
      </c>
      <c r="F32" s="27" t="s">
        <v>103</v>
      </c>
      <c r="G32" s="27" t="s">
        <v>103</v>
      </c>
      <c r="H32" s="27" t="s">
        <v>103</v>
      </c>
      <c r="I32" s="27"/>
      <c r="J32" s="27"/>
      <c r="K32" s="33"/>
      <c r="L32" s="122">
        <v>2</v>
      </c>
      <c r="M32" s="33"/>
      <c r="N32" s="30">
        <f t="shared" si="10"/>
        <v>5</v>
      </c>
      <c r="O32" s="30">
        <f t="shared" si="10"/>
        <v>4</v>
      </c>
      <c r="P32" s="30">
        <f t="shared" si="10"/>
        <v>3</v>
      </c>
      <c r="Q32" s="30">
        <f t="shared" si="10"/>
        <v>2</v>
      </c>
      <c r="R32" s="30" t="str">
        <f t="shared" si="10"/>
        <v/>
      </c>
      <c r="S32" s="30" t="str">
        <f t="shared" si="10"/>
        <v/>
      </c>
      <c r="T32" s="33"/>
      <c r="U32" s="34">
        <f t="shared" si="11"/>
        <v>2</v>
      </c>
      <c r="V32" s="28">
        <f t="shared" ref="V32:V37" si="13">MAX(N32:S32)</f>
        <v>5</v>
      </c>
      <c r="W32" s="35" t="str">
        <f>invulblad!$Y$52</f>
        <v/>
      </c>
      <c r="X32" s="35">
        <f t="shared" si="12"/>
        <v>0</v>
      </c>
      <c r="Y32" s="35">
        <f t="shared" ref="Y32:Y37" si="14">X32*L32</f>
        <v>0</v>
      </c>
      <c r="Z32" s="113"/>
      <c r="AA32" s="37"/>
      <c r="AB32" s="37"/>
      <c r="AC32" s="37"/>
      <c r="AD32" s="37"/>
      <c r="AE32" s="37"/>
      <c r="AF32" s="37"/>
      <c r="AG32" s="37"/>
      <c r="AH32" s="37"/>
      <c r="AI32" s="37"/>
      <c r="AJ32" s="33"/>
      <c r="AK32" s="33"/>
      <c r="AL32" s="33"/>
      <c r="AM32" s="33"/>
      <c r="AN32" s="33"/>
      <c r="AO32" s="33"/>
      <c r="AP32" s="33"/>
      <c r="AQ32" s="33"/>
      <c r="AR32" s="33"/>
      <c r="AS32" s="33"/>
      <c r="AT32" s="33"/>
      <c r="AU32" s="33"/>
      <c r="AV32" s="33"/>
      <c r="AW32" s="33"/>
      <c r="AX32" s="33"/>
      <c r="AY32" s="33"/>
      <c r="AZ32" s="33"/>
    </row>
    <row r="33" spans="1:52" hidden="1">
      <c r="A33" s="33"/>
      <c r="B33" s="33"/>
      <c r="C33" s="33"/>
      <c r="D33" s="32" t="s">
        <v>5</v>
      </c>
      <c r="E33" s="27" t="s">
        <v>103</v>
      </c>
      <c r="F33" s="27" t="s">
        <v>103</v>
      </c>
      <c r="G33" s="27" t="s">
        <v>103</v>
      </c>
      <c r="H33" s="27" t="s">
        <v>103</v>
      </c>
      <c r="I33" s="27"/>
      <c r="J33" s="27"/>
      <c r="K33" s="33"/>
      <c r="L33" s="122">
        <v>2</v>
      </c>
      <c r="M33" s="33"/>
      <c r="N33" s="30">
        <f t="shared" si="10"/>
        <v>5</v>
      </c>
      <c r="O33" s="30">
        <f t="shared" si="10"/>
        <v>4</v>
      </c>
      <c r="P33" s="30">
        <f t="shared" si="10"/>
        <v>3</v>
      </c>
      <c r="Q33" s="30">
        <f t="shared" si="10"/>
        <v>2</v>
      </c>
      <c r="R33" s="30" t="str">
        <f t="shared" si="10"/>
        <v/>
      </c>
      <c r="S33" s="30" t="str">
        <f t="shared" si="10"/>
        <v/>
      </c>
      <c r="T33" s="33"/>
      <c r="U33" s="34">
        <f t="shared" si="11"/>
        <v>2</v>
      </c>
      <c r="V33" s="28">
        <f t="shared" si="13"/>
        <v>5</v>
      </c>
      <c r="W33" s="35" t="str">
        <f>invulblad!$Y$58</f>
        <v/>
      </c>
      <c r="X33" s="35">
        <f t="shared" si="12"/>
        <v>0</v>
      </c>
      <c r="Y33" s="35">
        <f t="shared" si="14"/>
        <v>0</v>
      </c>
      <c r="Z33" s="113"/>
      <c r="AA33" s="37"/>
      <c r="AB33" s="37"/>
      <c r="AC33" s="37"/>
      <c r="AD33" s="37"/>
      <c r="AE33" s="37"/>
      <c r="AF33" s="37"/>
      <c r="AG33" s="37"/>
      <c r="AH33" s="37"/>
      <c r="AI33" s="37"/>
      <c r="AJ33" s="33"/>
      <c r="AK33" s="33"/>
      <c r="AL33" s="33"/>
      <c r="AM33" s="33"/>
      <c r="AN33" s="33"/>
      <c r="AO33" s="33"/>
      <c r="AP33" s="33"/>
      <c r="AQ33" s="33"/>
      <c r="AR33" s="33"/>
      <c r="AS33" s="33"/>
      <c r="AT33" s="33"/>
      <c r="AU33" s="33"/>
      <c r="AV33" s="33"/>
      <c r="AW33" s="33"/>
      <c r="AX33" s="33"/>
      <c r="AY33" s="33"/>
      <c r="AZ33" s="33"/>
    </row>
    <row r="34" spans="1:52" hidden="1">
      <c r="A34" s="33"/>
      <c r="B34" s="33"/>
      <c r="C34" s="33"/>
      <c r="D34" s="32" t="s">
        <v>6</v>
      </c>
      <c r="E34" s="27" t="s">
        <v>103</v>
      </c>
      <c r="F34" s="27" t="s">
        <v>103</v>
      </c>
      <c r="G34" s="27" t="s">
        <v>103</v>
      </c>
      <c r="H34" s="27" t="s">
        <v>103</v>
      </c>
      <c r="I34" s="27"/>
      <c r="J34" s="27"/>
      <c r="K34" s="33"/>
      <c r="L34" s="122">
        <v>1</v>
      </c>
      <c r="M34" s="33"/>
      <c r="N34" s="30">
        <f t="shared" si="10"/>
        <v>5</v>
      </c>
      <c r="O34" s="30">
        <f t="shared" si="10"/>
        <v>4</v>
      </c>
      <c r="P34" s="30">
        <f t="shared" si="10"/>
        <v>3</v>
      </c>
      <c r="Q34" s="30">
        <f t="shared" si="10"/>
        <v>2</v>
      </c>
      <c r="R34" s="30" t="str">
        <f t="shared" si="10"/>
        <v/>
      </c>
      <c r="S34" s="30" t="str">
        <f t="shared" si="10"/>
        <v/>
      </c>
      <c r="T34" s="33"/>
      <c r="U34" s="34">
        <f t="shared" si="11"/>
        <v>2</v>
      </c>
      <c r="V34" s="28">
        <f t="shared" si="13"/>
        <v>5</v>
      </c>
      <c r="W34" s="35" t="str">
        <f>invulblad!$Y$65</f>
        <v/>
      </c>
      <c r="X34" s="35">
        <f t="shared" si="12"/>
        <v>0</v>
      </c>
      <c r="Y34" s="35">
        <f t="shared" si="14"/>
        <v>0</v>
      </c>
      <c r="Z34" s="113"/>
      <c r="AA34" s="37"/>
      <c r="AB34" s="37"/>
      <c r="AC34" s="37"/>
      <c r="AD34" s="37"/>
      <c r="AE34" s="37"/>
      <c r="AF34" s="37"/>
      <c r="AG34" s="37"/>
      <c r="AH34" s="37"/>
      <c r="AI34" s="37"/>
      <c r="AJ34" s="33"/>
      <c r="AK34" s="33"/>
      <c r="AL34" s="33"/>
      <c r="AM34" s="33"/>
      <c r="AN34" s="33"/>
      <c r="AO34" s="33"/>
      <c r="AP34" s="33"/>
      <c r="AQ34" s="33"/>
      <c r="AR34" s="33"/>
      <c r="AS34" s="33"/>
      <c r="AT34" s="33"/>
      <c r="AU34" s="33"/>
      <c r="AV34" s="33"/>
      <c r="AW34" s="33"/>
      <c r="AX34" s="33"/>
      <c r="AY34" s="33"/>
      <c r="AZ34" s="33"/>
    </row>
    <row r="35" spans="1:52" hidden="1">
      <c r="A35" s="33"/>
      <c r="B35" s="33"/>
      <c r="C35" s="33"/>
      <c r="D35" s="32" t="s">
        <v>35</v>
      </c>
      <c r="E35" s="27" t="s">
        <v>103</v>
      </c>
      <c r="F35" s="27" t="s">
        <v>103</v>
      </c>
      <c r="G35" s="27" t="s">
        <v>103</v>
      </c>
      <c r="H35" s="27" t="s">
        <v>103</v>
      </c>
      <c r="I35" s="27" t="s">
        <v>103</v>
      </c>
      <c r="J35" s="27" t="s">
        <v>103</v>
      </c>
      <c r="K35" s="33"/>
      <c r="L35" s="122">
        <v>1</v>
      </c>
      <c r="M35" s="33"/>
      <c r="N35" s="30">
        <f t="shared" si="10"/>
        <v>5</v>
      </c>
      <c r="O35" s="30">
        <f t="shared" si="10"/>
        <v>4</v>
      </c>
      <c r="P35" s="30">
        <f t="shared" si="10"/>
        <v>3</v>
      </c>
      <c r="Q35" s="30">
        <f t="shared" si="10"/>
        <v>2</v>
      </c>
      <c r="R35" s="30">
        <f t="shared" si="10"/>
        <v>1</v>
      </c>
      <c r="S35" s="30">
        <f t="shared" si="10"/>
        <v>0</v>
      </c>
      <c r="T35" s="33"/>
      <c r="U35" s="34">
        <f t="shared" si="11"/>
        <v>0</v>
      </c>
      <c r="V35" s="28">
        <f t="shared" si="13"/>
        <v>5</v>
      </c>
      <c r="W35" s="35" t="str">
        <f>invulblad!$Y$71</f>
        <v/>
      </c>
      <c r="X35" s="35">
        <f t="shared" si="12"/>
        <v>0</v>
      </c>
      <c r="Y35" s="35">
        <f t="shared" si="14"/>
        <v>0</v>
      </c>
      <c r="Z35" s="113"/>
      <c r="AA35" s="37"/>
      <c r="AB35" s="37"/>
      <c r="AC35" s="37"/>
      <c r="AD35" s="37"/>
      <c r="AE35" s="37"/>
      <c r="AF35" s="37"/>
      <c r="AG35" s="37"/>
      <c r="AH35" s="37"/>
      <c r="AI35" s="37"/>
      <c r="AJ35" s="33"/>
      <c r="AK35" s="33"/>
      <c r="AL35" s="33"/>
      <c r="AM35" s="33"/>
      <c r="AN35" s="33"/>
      <c r="AO35" s="33"/>
      <c r="AP35" s="33"/>
      <c r="AQ35" s="33"/>
      <c r="AR35" s="33"/>
      <c r="AS35" s="33"/>
      <c r="AT35" s="33"/>
      <c r="AU35" s="33"/>
      <c r="AV35" s="33"/>
      <c r="AW35" s="33"/>
      <c r="AX35" s="33"/>
      <c r="AY35" s="33"/>
      <c r="AZ35" s="33"/>
    </row>
    <row r="36" spans="1:52" hidden="1">
      <c r="A36" s="33"/>
      <c r="B36" s="33"/>
      <c r="C36" s="33"/>
      <c r="D36" s="32" t="s">
        <v>7</v>
      </c>
      <c r="E36" s="27" t="s">
        <v>103</v>
      </c>
      <c r="F36" s="27" t="s">
        <v>103</v>
      </c>
      <c r="G36" s="27" t="s">
        <v>103</v>
      </c>
      <c r="H36" s="27" t="s">
        <v>103</v>
      </c>
      <c r="I36" s="27"/>
      <c r="J36" s="27"/>
      <c r="K36" s="33"/>
      <c r="L36" s="122">
        <v>1</v>
      </c>
      <c r="M36" s="33"/>
      <c r="N36" s="30">
        <f t="shared" si="10"/>
        <v>5</v>
      </c>
      <c r="O36" s="30">
        <f t="shared" si="10"/>
        <v>4</v>
      </c>
      <c r="P36" s="30">
        <f t="shared" si="10"/>
        <v>3</v>
      </c>
      <c r="Q36" s="30">
        <f t="shared" si="10"/>
        <v>2</v>
      </c>
      <c r="R36" s="30" t="str">
        <f t="shared" si="10"/>
        <v/>
      </c>
      <c r="S36" s="30" t="str">
        <f t="shared" si="10"/>
        <v/>
      </c>
      <c r="T36" s="33"/>
      <c r="U36" s="34">
        <f t="shared" si="11"/>
        <v>2</v>
      </c>
      <c r="V36" s="28">
        <f t="shared" si="13"/>
        <v>5</v>
      </c>
      <c r="W36" s="35" t="str">
        <f>invulblad!$Y$76</f>
        <v/>
      </c>
      <c r="X36" s="35">
        <f t="shared" si="12"/>
        <v>0</v>
      </c>
      <c r="Y36" s="35">
        <f t="shared" si="14"/>
        <v>0</v>
      </c>
      <c r="Z36" s="113"/>
      <c r="AA36" s="37"/>
      <c r="AB36" s="37"/>
      <c r="AC36" s="37"/>
      <c r="AD36" s="37"/>
      <c r="AE36" s="37"/>
      <c r="AF36" s="37"/>
      <c r="AG36" s="37"/>
      <c r="AH36" s="37"/>
      <c r="AI36" s="37"/>
      <c r="AJ36" s="33"/>
      <c r="AK36" s="33"/>
      <c r="AL36" s="33"/>
      <c r="AM36" s="33"/>
      <c r="AN36" s="33"/>
      <c r="AO36" s="33"/>
      <c r="AP36" s="33"/>
      <c r="AQ36" s="33"/>
      <c r="AR36" s="33"/>
      <c r="AS36" s="33"/>
      <c r="AT36" s="33"/>
      <c r="AU36" s="33"/>
      <c r="AV36" s="33"/>
      <c r="AW36" s="33"/>
      <c r="AX36" s="33"/>
      <c r="AY36" s="33"/>
      <c r="AZ36" s="33"/>
    </row>
    <row r="37" spans="1:52" hidden="1">
      <c r="A37" s="33"/>
      <c r="B37" s="33"/>
      <c r="C37" s="33"/>
      <c r="D37" s="32" t="s">
        <v>8</v>
      </c>
      <c r="E37" s="27" t="s">
        <v>103</v>
      </c>
      <c r="F37" s="27" t="s">
        <v>103</v>
      </c>
      <c r="G37" s="27"/>
      <c r="H37" s="27"/>
      <c r="I37" s="27"/>
      <c r="J37" s="27"/>
      <c r="K37" s="33"/>
      <c r="L37" s="122">
        <v>1</v>
      </c>
      <c r="M37" s="33"/>
      <c r="N37" s="30">
        <f t="shared" si="10"/>
        <v>5</v>
      </c>
      <c r="O37" s="30">
        <f t="shared" si="10"/>
        <v>4</v>
      </c>
      <c r="P37" s="30" t="str">
        <f t="shared" si="10"/>
        <v/>
      </c>
      <c r="Q37" s="30" t="str">
        <f t="shared" si="10"/>
        <v/>
      </c>
      <c r="R37" s="30" t="str">
        <f t="shared" si="10"/>
        <v/>
      </c>
      <c r="S37" s="30" t="str">
        <f t="shared" si="10"/>
        <v/>
      </c>
      <c r="T37" s="33"/>
      <c r="U37" s="31">
        <f t="shared" si="11"/>
        <v>4</v>
      </c>
      <c r="V37" s="29">
        <f t="shared" si="13"/>
        <v>5</v>
      </c>
      <c r="W37" s="36" t="str">
        <f>invulblad!$Y$81</f>
        <v/>
      </c>
      <c r="X37" s="36">
        <f t="shared" si="12"/>
        <v>0</v>
      </c>
      <c r="Y37" s="36">
        <f t="shared" si="14"/>
        <v>0</v>
      </c>
      <c r="Z37" s="113"/>
      <c r="AA37" s="37"/>
      <c r="AB37" s="37"/>
      <c r="AC37" s="37"/>
      <c r="AD37" s="37"/>
      <c r="AE37" s="37"/>
      <c r="AF37" s="37"/>
      <c r="AG37" s="37"/>
      <c r="AH37" s="37"/>
      <c r="AI37" s="37"/>
      <c r="AJ37" s="33"/>
      <c r="AK37" s="33"/>
      <c r="AL37" s="33"/>
      <c r="AM37" s="33"/>
      <c r="AN37" s="33"/>
      <c r="AO37" s="33"/>
      <c r="AP37" s="33"/>
      <c r="AQ37" s="33"/>
      <c r="AR37" s="33"/>
      <c r="AS37" s="33"/>
      <c r="AT37" s="33"/>
      <c r="AU37" s="33"/>
      <c r="AV37" s="33"/>
      <c r="AW37" s="33"/>
      <c r="AX37" s="33"/>
      <c r="AY37" s="33"/>
      <c r="AZ37" s="33"/>
    </row>
    <row r="38" spans="1:52" hidden="1">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114"/>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row>
    <row r="39" spans="1:52" s="38" customFormat="1" ht="26">
      <c r="A39" s="65">
        <v>4</v>
      </c>
      <c r="B39" s="48" t="s">
        <v>148</v>
      </c>
      <c r="C39" s="48" t="s">
        <v>152</v>
      </c>
      <c r="D39" s="49"/>
      <c r="E39" s="41">
        <v>5</v>
      </c>
      <c r="F39" s="41">
        <v>4</v>
      </c>
      <c r="G39" s="41">
        <v>3</v>
      </c>
      <c r="H39" s="41">
        <v>2</v>
      </c>
      <c r="I39" s="41">
        <v>1</v>
      </c>
      <c r="J39" s="41">
        <v>0</v>
      </c>
      <c r="K39" s="48"/>
      <c r="L39" s="50"/>
      <c r="M39" s="48"/>
      <c r="N39" s="50">
        <v>0</v>
      </c>
      <c r="O39" s="50">
        <v>1</v>
      </c>
      <c r="P39" s="50">
        <v>2</v>
      </c>
      <c r="Q39" s="50">
        <v>3</v>
      </c>
      <c r="R39" s="50">
        <v>4</v>
      </c>
      <c r="S39" s="50">
        <v>5</v>
      </c>
      <c r="T39" s="48"/>
      <c r="U39" s="51" t="s">
        <v>107</v>
      </c>
      <c r="V39" s="52" t="s">
        <v>108</v>
      </c>
      <c r="W39" s="53" t="s">
        <v>97</v>
      </c>
      <c r="X39" s="53" t="s">
        <v>100</v>
      </c>
      <c r="Y39" s="54" t="s">
        <v>104</v>
      </c>
      <c r="Z39" s="115">
        <f>SUM(Y40:Y46)</f>
        <v>0</v>
      </c>
      <c r="AA39" s="46">
        <f>IF(Z39&lt;$Y$3,1,IF(Z39&lt;$Y$2,2,3))</f>
        <v>1</v>
      </c>
      <c r="AB39" s="46">
        <f>VLOOKUP(B39,'tonen obv grootte'!$A$4:$F$22,6,FALSE)</f>
        <v>0</v>
      </c>
      <c r="AC39" s="46"/>
      <c r="AD39" s="228">
        <f>VLOOKUP(LEFT(B39,1),'volgorde alfabetisch'!$A$1:$B$27,2,FALSE)</f>
        <v>8</v>
      </c>
      <c r="AE39" s="46"/>
      <c r="AF39" s="46">
        <f>(AD39*100+(50-A39))</f>
        <v>846</v>
      </c>
      <c r="AG39" s="55" t="str">
        <f>B39</f>
        <v xml:space="preserve">SOCIAAL / DIENSTEN (L) </v>
      </c>
      <c r="AH39" s="55" t="str">
        <f>C39</f>
        <v>polyvalente ruimte met vestaire, loges, backstage, foyer, keuken,…</v>
      </c>
      <c r="AI39" s="55">
        <f>Z39</f>
        <v>0</v>
      </c>
      <c r="AJ39" s="46">
        <f>AA39*AB39</f>
        <v>0</v>
      </c>
      <c r="AK39" s="49" t="str">
        <f>B39</f>
        <v xml:space="preserve">SOCIAAL / DIENSTEN (L) </v>
      </c>
      <c r="AL39" s="56">
        <f>U40</f>
        <v>4</v>
      </c>
      <c r="AM39" s="56">
        <f>V40</f>
        <v>5</v>
      </c>
      <c r="AN39" s="56">
        <f>U41</f>
        <v>4</v>
      </c>
      <c r="AO39" s="56">
        <f>V41</f>
        <v>5</v>
      </c>
      <c r="AP39" s="56">
        <f>U42</f>
        <v>2</v>
      </c>
      <c r="AQ39" s="56">
        <f>V42</f>
        <v>5</v>
      </c>
      <c r="AR39" s="56">
        <f>U43</f>
        <v>4</v>
      </c>
      <c r="AS39" s="56">
        <f>V43</f>
        <v>5</v>
      </c>
      <c r="AT39" s="56">
        <f>U44</f>
        <v>2</v>
      </c>
      <c r="AU39" s="56">
        <f>V44</f>
        <v>5</v>
      </c>
      <c r="AV39" s="56">
        <f>U45</f>
        <v>4</v>
      </c>
      <c r="AW39" s="56">
        <f>V45</f>
        <v>5</v>
      </c>
      <c r="AX39" s="56">
        <f>U46</f>
        <v>4</v>
      </c>
      <c r="AY39" s="56">
        <f>V46</f>
        <v>5</v>
      </c>
      <c r="AZ39" s="49">
        <f>Q39</f>
        <v>3</v>
      </c>
    </row>
    <row r="40" spans="1:52" hidden="1">
      <c r="A40" s="33"/>
      <c r="B40" s="33"/>
      <c r="C40" s="33"/>
      <c r="D40" s="32" t="s">
        <v>9</v>
      </c>
      <c r="E40" s="27" t="s">
        <v>103</v>
      </c>
      <c r="F40" s="27" t="s">
        <v>103</v>
      </c>
      <c r="G40" s="27"/>
      <c r="H40" s="27"/>
      <c r="I40" s="27"/>
      <c r="J40" s="27"/>
      <c r="K40" s="33"/>
      <c r="L40" s="122">
        <v>2</v>
      </c>
      <c r="M40" s="33"/>
      <c r="N40" s="30">
        <f t="shared" ref="N40:S46" si="15">IF(E40=$E$1,E$12,"")</f>
        <v>5</v>
      </c>
      <c r="O40" s="30">
        <f t="shared" si="15"/>
        <v>4</v>
      </c>
      <c r="P40" s="30" t="str">
        <f t="shared" si="15"/>
        <v/>
      </c>
      <c r="Q40" s="30" t="str">
        <f t="shared" si="15"/>
        <v/>
      </c>
      <c r="R40" s="30" t="str">
        <f t="shared" si="15"/>
        <v/>
      </c>
      <c r="S40" s="30" t="str">
        <f t="shared" si="15"/>
        <v/>
      </c>
      <c r="T40" s="33"/>
      <c r="U40" s="34">
        <f t="shared" ref="U40:U46" si="16">MIN(N40:S40)</f>
        <v>4</v>
      </c>
      <c r="V40" s="28">
        <f>MAX(N40:S40)</f>
        <v>5</v>
      </c>
      <c r="W40" s="35" t="str">
        <f>invulblad!$Y$46</f>
        <v/>
      </c>
      <c r="X40" s="35">
        <f t="shared" ref="X40:X46" si="17">IF(OR(W40&lt;U40,W40&gt;V40),0,1)</f>
        <v>0</v>
      </c>
      <c r="Y40" s="110">
        <f>X40*L40</f>
        <v>0</v>
      </c>
      <c r="Z40" s="113"/>
      <c r="AA40" s="37"/>
      <c r="AB40" s="37"/>
      <c r="AC40" s="37"/>
      <c r="AD40" s="37"/>
      <c r="AE40" s="37"/>
      <c r="AF40" s="37"/>
      <c r="AG40" s="37"/>
      <c r="AH40" s="37"/>
      <c r="AI40" s="37"/>
      <c r="AJ40" s="33"/>
      <c r="AK40" s="33"/>
      <c r="AL40" s="33"/>
      <c r="AM40" s="33"/>
      <c r="AN40" s="33"/>
      <c r="AO40" s="33"/>
      <c r="AP40" s="33"/>
      <c r="AQ40" s="33"/>
      <c r="AR40" s="33"/>
      <c r="AS40" s="33"/>
      <c r="AT40" s="33"/>
      <c r="AU40" s="33"/>
      <c r="AV40" s="33"/>
      <c r="AW40" s="33"/>
      <c r="AX40" s="33"/>
      <c r="AY40" s="33"/>
      <c r="AZ40" s="33"/>
    </row>
    <row r="41" spans="1:52" hidden="1">
      <c r="A41" s="33"/>
      <c r="B41" s="33"/>
      <c r="C41" s="33"/>
      <c r="D41" s="32" t="s">
        <v>4</v>
      </c>
      <c r="E41" s="27" t="s">
        <v>103</v>
      </c>
      <c r="F41" s="27" t="s">
        <v>103</v>
      </c>
      <c r="G41" s="27"/>
      <c r="H41" s="27"/>
      <c r="I41" s="27"/>
      <c r="J41" s="27"/>
      <c r="K41" s="33"/>
      <c r="L41" s="122">
        <v>2</v>
      </c>
      <c r="M41" s="33"/>
      <c r="N41" s="30">
        <f t="shared" si="15"/>
        <v>5</v>
      </c>
      <c r="O41" s="30">
        <f t="shared" si="15"/>
        <v>4</v>
      </c>
      <c r="P41" s="30" t="str">
        <f t="shared" si="15"/>
        <v/>
      </c>
      <c r="Q41" s="30" t="str">
        <f t="shared" si="15"/>
        <v/>
      </c>
      <c r="R41" s="30" t="str">
        <f t="shared" si="15"/>
        <v/>
      </c>
      <c r="S41" s="30" t="str">
        <f t="shared" si="15"/>
        <v/>
      </c>
      <c r="T41" s="33"/>
      <c r="U41" s="34">
        <f t="shared" si="16"/>
        <v>4</v>
      </c>
      <c r="V41" s="28">
        <f t="shared" ref="V41:V46" si="18">MAX(N41:S41)</f>
        <v>5</v>
      </c>
      <c r="W41" s="35" t="str">
        <f>invulblad!$Y$52</f>
        <v/>
      </c>
      <c r="X41" s="35">
        <f t="shared" si="17"/>
        <v>0</v>
      </c>
      <c r="Y41" s="35">
        <f t="shared" ref="Y41:Y46" si="19">X41*L41</f>
        <v>0</v>
      </c>
      <c r="Z41" s="113"/>
      <c r="AA41" s="37"/>
      <c r="AB41" s="37"/>
      <c r="AC41" s="37"/>
      <c r="AD41" s="37"/>
      <c r="AE41" s="37"/>
      <c r="AF41" s="37"/>
      <c r="AG41" s="37"/>
      <c r="AH41" s="37"/>
      <c r="AI41" s="37"/>
      <c r="AJ41" s="33"/>
      <c r="AK41" s="33"/>
      <c r="AL41" s="33"/>
      <c r="AM41" s="33"/>
      <c r="AN41" s="33"/>
      <c r="AO41" s="33"/>
      <c r="AP41" s="33"/>
      <c r="AQ41" s="33"/>
      <c r="AR41" s="33"/>
      <c r="AS41" s="33"/>
      <c r="AT41" s="33"/>
      <c r="AU41" s="33"/>
      <c r="AV41" s="33"/>
      <c r="AW41" s="33"/>
      <c r="AX41" s="33"/>
      <c r="AY41" s="33"/>
      <c r="AZ41" s="33"/>
    </row>
    <row r="42" spans="1:52" hidden="1">
      <c r="A42" s="33"/>
      <c r="B42" s="33"/>
      <c r="C42" s="33"/>
      <c r="D42" s="32" t="s">
        <v>5</v>
      </c>
      <c r="E42" s="27" t="s">
        <v>103</v>
      </c>
      <c r="F42" s="27" t="s">
        <v>103</v>
      </c>
      <c r="G42" s="27" t="s">
        <v>103</v>
      </c>
      <c r="H42" s="27" t="s">
        <v>103</v>
      </c>
      <c r="I42" s="27"/>
      <c r="J42" s="27"/>
      <c r="K42" s="33"/>
      <c r="L42" s="122">
        <v>1</v>
      </c>
      <c r="M42" s="33"/>
      <c r="N42" s="30">
        <f t="shared" si="15"/>
        <v>5</v>
      </c>
      <c r="O42" s="30">
        <f t="shared" si="15"/>
        <v>4</v>
      </c>
      <c r="P42" s="30">
        <f t="shared" si="15"/>
        <v>3</v>
      </c>
      <c r="Q42" s="30">
        <f t="shared" si="15"/>
        <v>2</v>
      </c>
      <c r="R42" s="30" t="str">
        <f t="shared" si="15"/>
        <v/>
      </c>
      <c r="S42" s="30" t="str">
        <f t="shared" si="15"/>
        <v/>
      </c>
      <c r="T42" s="33"/>
      <c r="U42" s="34">
        <f t="shared" si="16"/>
        <v>2</v>
      </c>
      <c r="V42" s="28">
        <f t="shared" si="18"/>
        <v>5</v>
      </c>
      <c r="W42" s="35" t="str">
        <f>invulblad!$Y$58</f>
        <v/>
      </c>
      <c r="X42" s="35">
        <f t="shared" si="17"/>
        <v>0</v>
      </c>
      <c r="Y42" s="35">
        <f t="shared" si="19"/>
        <v>0</v>
      </c>
      <c r="Z42" s="113"/>
      <c r="AA42" s="37"/>
      <c r="AB42" s="37"/>
      <c r="AC42" s="37"/>
      <c r="AD42" s="37"/>
      <c r="AE42" s="37"/>
      <c r="AF42" s="37"/>
      <c r="AG42" s="37"/>
      <c r="AH42" s="37"/>
      <c r="AI42" s="37"/>
      <c r="AJ42" s="33"/>
      <c r="AK42" s="33"/>
      <c r="AL42" s="33"/>
      <c r="AM42" s="33"/>
      <c r="AN42" s="33"/>
      <c r="AO42" s="33"/>
      <c r="AP42" s="33"/>
      <c r="AQ42" s="33"/>
      <c r="AR42" s="33"/>
      <c r="AS42" s="33"/>
      <c r="AT42" s="33"/>
      <c r="AU42" s="33"/>
      <c r="AV42" s="33"/>
      <c r="AW42" s="33"/>
      <c r="AX42" s="33"/>
      <c r="AY42" s="33"/>
      <c r="AZ42" s="33"/>
    </row>
    <row r="43" spans="1:52" hidden="1">
      <c r="A43" s="33"/>
      <c r="B43" s="33"/>
      <c r="C43" s="33"/>
      <c r="D43" s="32" t="s">
        <v>6</v>
      </c>
      <c r="E43" s="27" t="s">
        <v>103</v>
      </c>
      <c r="F43" s="27" t="s">
        <v>103</v>
      </c>
      <c r="G43" s="27"/>
      <c r="H43" s="27"/>
      <c r="I43" s="27"/>
      <c r="J43" s="27"/>
      <c r="K43" s="33"/>
      <c r="L43" s="122">
        <v>2</v>
      </c>
      <c r="M43" s="33"/>
      <c r="N43" s="30">
        <f t="shared" si="15"/>
        <v>5</v>
      </c>
      <c r="O43" s="30">
        <f t="shared" si="15"/>
        <v>4</v>
      </c>
      <c r="P43" s="30" t="str">
        <f t="shared" si="15"/>
        <v/>
      </c>
      <c r="Q43" s="30" t="str">
        <f t="shared" si="15"/>
        <v/>
      </c>
      <c r="R43" s="30" t="str">
        <f t="shared" si="15"/>
        <v/>
      </c>
      <c r="S43" s="30" t="str">
        <f t="shared" si="15"/>
        <v/>
      </c>
      <c r="T43" s="33"/>
      <c r="U43" s="34">
        <f t="shared" si="16"/>
        <v>4</v>
      </c>
      <c r="V43" s="28">
        <f t="shared" si="18"/>
        <v>5</v>
      </c>
      <c r="W43" s="35" t="str">
        <f>invulblad!$Y$65</f>
        <v/>
      </c>
      <c r="X43" s="35">
        <f t="shared" si="17"/>
        <v>0</v>
      </c>
      <c r="Y43" s="35">
        <f t="shared" si="19"/>
        <v>0</v>
      </c>
      <c r="Z43" s="113"/>
      <c r="AA43" s="37"/>
      <c r="AB43" s="37"/>
      <c r="AC43" s="37"/>
      <c r="AD43" s="37"/>
      <c r="AE43" s="37"/>
      <c r="AF43" s="37"/>
      <c r="AG43" s="37"/>
      <c r="AH43" s="37"/>
      <c r="AI43" s="37"/>
      <c r="AJ43" s="33"/>
      <c r="AK43" s="33"/>
      <c r="AL43" s="33"/>
      <c r="AM43" s="33"/>
      <c r="AN43" s="33"/>
      <c r="AO43" s="33"/>
      <c r="AP43" s="33"/>
      <c r="AQ43" s="33"/>
      <c r="AR43" s="33"/>
      <c r="AS43" s="33"/>
      <c r="AT43" s="33"/>
      <c r="AU43" s="33"/>
      <c r="AV43" s="33"/>
      <c r="AW43" s="33"/>
      <c r="AX43" s="33"/>
      <c r="AY43" s="33"/>
      <c r="AZ43" s="33"/>
    </row>
    <row r="44" spans="1:52" hidden="1">
      <c r="A44" s="33"/>
      <c r="B44" s="33"/>
      <c r="C44" s="33"/>
      <c r="D44" s="32" t="s">
        <v>35</v>
      </c>
      <c r="E44" s="27" t="s">
        <v>103</v>
      </c>
      <c r="F44" s="27" t="s">
        <v>103</v>
      </c>
      <c r="G44" s="27" t="s">
        <v>103</v>
      </c>
      <c r="H44" s="27" t="s">
        <v>103</v>
      </c>
      <c r="I44" s="27"/>
      <c r="J44" s="27"/>
      <c r="K44" s="33"/>
      <c r="L44" s="122">
        <v>1</v>
      </c>
      <c r="M44" s="33"/>
      <c r="N44" s="30">
        <f t="shared" si="15"/>
        <v>5</v>
      </c>
      <c r="O44" s="30">
        <f t="shared" si="15"/>
        <v>4</v>
      </c>
      <c r="P44" s="30">
        <f t="shared" si="15"/>
        <v>3</v>
      </c>
      <c r="Q44" s="30">
        <f t="shared" si="15"/>
        <v>2</v>
      </c>
      <c r="R44" s="30" t="str">
        <f t="shared" si="15"/>
        <v/>
      </c>
      <c r="S44" s="30" t="str">
        <f t="shared" si="15"/>
        <v/>
      </c>
      <c r="T44" s="33"/>
      <c r="U44" s="34">
        <f t="shared" si="16"/>
        <v>2</v>
      </c>
      <c r="V44" s="28">
        <f t="shared" si="18"/>
        <v>5</v>
      </c>
      <c r="W44" s="35" t="str">
        <f>invulblad!$Y$71</f>
        <v/>
      </c>
      <c r="X44" s="35">
        <f t="shared" si="17"/>
        <v>0</v>
      </c>
      <c r="Y44" s="35">
        <f t="shared" si="19"/>
        <v>0</v>
      </c>
      <c r="Z44" s="113"/>
      <c r="AA44" s="37"/>
      <c r="AB44" s="37"/>
      <c r="AC44" s="37"/>
      <c r="AD44" s="37"/>
      <c r="AE44" s="37"/>
      <c r="AF44" s="37"/>
      <c r="AG44" s="37"/>
      <c r="AH44" s="37"/>
      <c r="AI44" s="37"/>
      <c r="AJ44" s="33"/>
      <c r="AK44" s="33"/>
      <c r="AL44" s="33"/>
      <c r="AM44" s="33"/>
      <c r="AN44" s="33"/>
      <c r="AO44" s="33"/>
      <c r="AP44" s="33"/>
      <c r="AQ44" s="33"/>
      <c r="AR44" s="33"/>
      <c r="AS44" s="33"/>
      <c r="AT44" s="33"/>
      <c r="AU44" s="33"/>
      <c r="AV44" s="33"/>
      <c r="AW44" s="33"/>
      <c r="AX44" s="33"/>
      <c r="AY44" s="33"/>
      <c r="AZ44" s="33"/>
    </row>
    <row r="45" spans="1:52" hidden="1">
      <c r="A45" s="33"/>
      <c r="B45" s="33"/>
      <c r="C45" s="33"/>
      <c r="D45" s="32" t="s">
        <v>7</v>
      </c>
      <c r="E45" s="27" t="s">
        <v>103</v>
      </c>
      <c r="F45" s="27" t="s">
        <v>103</v>
      </c>
      <c r="G45" s="27"/>
      <c r="H45" s="27"/>
      <c r="I45" s="27"/>
      <c r="J45" s="27"/>
      <c r="K45" s="33"/>
      <c r="L45" s="122">
        <v>1</v>
      </c>
      <c r="M45" s="33"/>
      <c r="N45" s="30">
        <f t="shared" si="15"/>
        <v>5</v>
      </c>
      <c r="O45" s="30">
        <f t="shared" si="15"/>
        <v>4</v>
      </c>
      <c r="P45" s="30" t="str">
        <f t="shared" si="15"/>
        <v/>
      </c>
      <c r="Q45" s="30" t="str">
        <f t="shared" si="15"/>
        <v/>
      </c>
      <c r="R45" s="30" t="str">
        <f t="shared" si="15"/>
        <v/>
      </c>
      <c r="S45" s="30" t="str">
        <f t="shared" si="15"/>
        <v/>
      </c>
      <c r="T45" s="33"/>
      <c r="U45" s="34">
        <f t="shared" si="16"/>
        <v>4</v>
      </c>
      <c r="V45" s="28">
        <f t="shared" si="18"/>
        <v>5</v>
      </c>
      <c r="W45" s="35" t="str">
        <f>invulblad!$Y$76</f>
        <v/>
      </c>
      <c r="X45" s="35">
        <f t="shared" si="17"/>
        <v>0</v>
      </c>
      <c r="Y45" s="35">
        <f t="shared" si="19"/>
        <v>0</v>
      </c>
      <c r="Z45" s="113"/>
      <c r="AA45" s="37"/>
      <c r="AB45" s="37"/>
      <c r="AC45" s="37"/>
      <c r="AD45" s="37"/>
      <c r="AE45" s="37"/>
      <c r="AF45" s="37"/>
      <c r="AG45" s="37"/>
      <c r="AH45" s="37"/>
      <c r="AI45" s="37"/>
      <c r="AJ45" s="33"/>
      <c r="AK45" s="33"/>
      <c r="AL45" s="33"/>
      <c r="AM45" s="33"/>
      <c r="AN45" s="33"/>
      <c r="AO45" s="33"/>
      <c r="AP45" s="33"/>
      <c r="AQ45" s="33"/>
      <c r="AR45" s="33"/>
      <c r="AS45" s="33"/>
      <c r="AT45" s="33"/>
      <c r="AU45" s="33"/>
      <c r="AV45" s="33"/>
      <c r="AW45" s="33"/>
      <c r="AX45" s="33"/>
      <c r="AY45" s="33"/>
      <c r="AZ45" s="33"/>
    </row>
    <row r="46" spans="1:52" hidden="1">
      <c r="A46" s="33"/>
      <c r="B46" s="33"/>
      <c r="C46" s="33"/>
      <c r="D46" s="32" t="s">
        <v>8</v>
      </c>
      <c r="E46" s="27" t="s">
        <v>103</v>
      </c>
      <c r="F46" s="27" t="s">
        <v>103</v>
      </c>
      <c r="G46" s="27"/>
      <c r="H46" s="27"/>
      <c r="I46" s="27"/>
      <c r="J46" s="27"/>
      <c r="K46" s="33"/>
      <c r="L46" s="122">
        <v>1</v>
      </c>
      <c r="M46" s="33"/>
      <c r="N46" s="30">
        <f t="shared" si="15"/>
        <v>5</v>
      </c>
      <c r="O46" s="30">
        <f t="shared" si="15"/>
        <v>4</v>
      </c>
      <c r="P46" s="30" t="str">
        <f t="shared" si="15"/>
        <v/>
      </c>
      <c r="Q46" s="30" t="str">
        <f t="shared" si="15"/>
        <v/>
      </c>
      <c r="R46" s="30" t="str">
        <f t="shared" si="15"/>
        <v/>
      </c>
      <c r="S46" s="30" t="str">
        <f t="shared" si="15"/>
        <v/>
      </c>
      <c r="T46" s="33"/>
      <c r="U46" s="31">
        <f t="shared" si="16"/>
        <v>4</v>
      </c>
      <c r="V46" s="29">
        <f t="shared" si="18"/>
        <v>5</v>
      </c>
      <c r="W46" s="36" t="str">
        <f>invulblad!$Y$81</f>
        <v/>
      </c>
      <c r="X46" s="36">
        <f t="shared" si="17"/>
        <v>0</v>
      </c>
      <c r="Y46" s="36">
        <f t="shared" si="19"/>
        <v>0</v>
      </c>
      <c r="Z46" s="113"/>
      <c r="AA46" s="37"/>
      <c r="AB46" s="37"/>
      <c r="AC46" s="37"/>
      <c r="AD46" s="37"/>
      <c r="AE46" s="37"/>
      <c r="AF46" s="37"/>
      <c r="AG46" s="37"/>
      <c r="AH46" s="37"/>
      <c r="AI46" s="37"/>
      <c r="AJ46" s="33"/>
      <c r="AK46" s="33"/>
      <c r="AL46" s="33"/>
      <c r="AM46" s="33"/>
      <c r="AN46" s="33"/>
      <c r="AO46" s="33"/>
      <c r="AP46" s="33"/>
      <c r="AQ46" s="33"/>
      <c r="AR46" s="33"/>
      <c r="AS46" s="33"/>
      <c r="AT46" s="33"/>
      <c r="AU46" s="33"/>
      <c r="AV46" s="33"/>
      <c r="AW46" s="33"/>
      <c r="AX46" s="33"/>
      <c r="AY46" s="33"/>
      <c r="AZ46" s="33"/>
    </row>
    <row r="47" spans="1:52" hidden="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114"/>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row>
    <row r="48" spans="1:52" s="38" customFormat="1" ht="26">
      <c r="A48" s="65">
        <f>A39+1</f>
        <v>5</v>
      </c>
      <c r="B48" s="57" t="s">
        <v>149</v>
      </c>
      <c r="C48" s="57" t="s">
        <v>151</v>
      </c>
      <c r="D48" s="58"/>
      <c r="E48" s="41">
        <v>5</v>
      </c>
      <c r="F48" s="41">
        <v>4</v>
      </c>
      <c r="G48" s="41">
        <v>3</v>
      </c>
      <c r="H48" s="41">
        <v>2</v>
      </c>
      <c r="I48" s="41">
        <v>1</v>
      </c>
      <c r="J48" s="41">
        <v>0</v>
      </c>
      <c r="K48" s="57"/>
      <c r="L48" s="59"/>
      <c r="M48" s="57"/>
      <c r="N48" s="59">
        <v>0</v>
      </c>
      <c r="O48" s="59">
        <v>1</v>
      </c>
      <c r="P48" s="59">
        <v>2</v>
      </c>
      <c r="Q48" s="59">
        <v>3</v>
      </c>
      <c r="R48" s="59">
        <v>4</v>
      </c>
      <c r="S48" s="59">
        <v>5</v>
      </c>
      <c r="T48" s="57"/>
      <c r="U48" s="60" t="s">
        <v>107</v>
      </c>
      <c r="V48" s="59" t="s">
        <v>108</v>
      </c>
      <c r="W48" s="61" t="s">
        <v>97</v>
      </c>
      <c r="X48" s="61" t="s">
        <v>100</v>
      </c>
      <c r="Y48" s="62" t="s">
        <v>104</v>
      </c>
      <c r="Z48" s="116">
        <f>SUM(Y49:Y55)</f>
        <v>0</v>
      </c>
      <c r="AA48" s="46">
        <f>IF(Z48&lt;$Y$3,1,IF(Z48&lt;$Y$2,2,3))</f>
        <v>1</v>
      </c>
      <c r="AB48" s="46">
        <f>VLOOKUP(B48,'tonen obv grootte'!$A$4:$F$22,6,FALSE)</f>
        <v>0</v>
      </c>
      <c r="AC48" s="46"/>
      <c r="AD48" s="228">
        <f>VLOOKUP(LEFT(B48,1),'volgorde alfabetisch'!$A$1:$B$27,2,FALSE)</f>
        <v>20</v>
      </c>
      <c r="AE48" s="46"/>
      <c r="AF48" s="46">
        <f>(AD48*100+(50-A48))</f>
        <v>2045</v>
      </c>
      <c r="AG48" s="63" t="str">
        <f>B48</f>
        <v>GEMEENSCHAPSGEBRUIK / CULTUUR (S)</v>
      </c>
      <c r="AH48" s="63" t="str">
        <f>C48</f>
        <v>polyvalente ruimte voor kleine tentoonstellingen, voordrachten, concerten,…</v>
      </c>
      <c r="AI48" s="63">
        <f>Z48</f>
        <v>0</v>
      </c>
      <c r="AJ48" s="46">
        <f>AA48*AB48</f>
        <v>0</v>
      </c>
      <c r="AK48" s="58" t="str">
        <f>B48</f>
        <v>GEMEENSCHAPSGEBRUIK / CULTUUR (S)</v>
      </c>
      <c r="AL48" s="64">
        <f>U49</f>
        <v>2</v>
      </c>
      <c r="AM48" s="64">
        <f>V49</f>
        <v>5</v>
      </c>
      <c r="AN48" s="64">
        <f>U50</f>
        <v>2</v>
      </c>
      <c r="AO48" s="64">
        <f>V50</f>
        <v>5</v>
      </c>
      <c r="AP48" s="64">
        <f>U51</f>
        <v>2</v>
      </c>
      <c r="AQ48" s="64">
        <f>V51</f>
        <v>5</v>
      </c>
      <c r="AR48" s="64">
        <f>U52</f>
        <v>2</v>
      </c>
      <c r="AS48" s="64">
        <f>V52</f>
        <v>5</v>
      </c>
      <c r="AT48" s="64">
        <f>U53</f>
        <v>0</v>
      </c>
      <c r="AU48" s="64">
        <f>V53</f>
        <v>5</v>
      </c>
      <c r="AV48" s="64">
        <f>U54</f>
        <v>2</v>
      </c>
      <c r="AW48" s="64">
        <f>V54</f>
        <v>5</v>
      </c>
      <c r="AX48" s="64">
        <f>U55</f>
        <v>2</v>
      </c>
      <c r="AY48" s="64">
        <f>V55</f>
        <v>5</v>
      </c>
      <c r="AZ48" s="58">
        <f>Q48</f>
        <v>3</v>
      </c>
    </row>
    <row r="49" spans="1:52" hidden="1">
      <c r="A49" s="33"/>
      <c r="B49" s="33"/>
      <c r="C49" s="33"/>
      <c r="D49" s="32" t="s">
        <v>9</v>
      </c>
      <c r="E49" s="27" t="s">
        <v>103</v>
      </c>
      <c r="F49" s="27" t="s">
        <v>103</v>
      </c>
      <c r="G49" s="27" t="s">
        <v>103</v>
      </c>
      <c r="H49" s="27" t="s">
        <v>103</v>
      </c>
      <c r="I49" s="27"/>
      <c r="J49" s="27"/>
      <c r="K49" s="33"/>
      <c r="L49" s="122">
        <v>2</v>
      </c>
      <c r="M49" s="33"/>
      <c r="N49" s="30">
        <f t="shared" ref="N49:S55" si="20">IF(E49=$E$1,E$12,"")</f>
        <v>5</v>
      </c>
      <c r="O49" s="30">
        <f t="shared" si="20"/>
        <v>4</v>
      </c>
      <c r="P49" s="30">
        <f t="shared" si="20"/>
        <v>3</v>
      </c>
      <c r="Q49" s="30">
        <f t="shared" si="20"/>
        <v>2</v>
      </c>
      <c r="R49" s="30" t="str">
        <f t="shared" si="20"/>
        <v/>
      </c>
      <c r="S49" s="30" t="str">
        <f t="shared" si="20"/>
        <v/>
      </c>
      <c r="T49" s="33"/>
      <c r="U49" s="34">
        <f t="shared" ref="U49:U55" si="21">MIN(N49:S49)</f>
        <v>2</v>
      </c>
      <c r="V49" s="28">
        <f>MAX(N49:S49)</f>
        <v>5</v>
      </c>
      <c r="W49" s="35" t="str">
        <f>invulblad!$Y$46</f>
        <v/>
      </c>
      <c r="X49" s="35">
        <f t="shared" ref="X49:X55" si="22">IF(OR(W49&lt;U49,W49&gt;V49),0,1)</f>
        <v>0</v>
      </c>
      <c r="Y49" s="110">
        <f>X49*L49</f>
        <v>0</v>
      </c>
      <c r="Z49" s="113"/>
      <c r="AA49" s="37"/>
      <c r="AB49" s="37"/>
      <c r="AC49" s="37"/>
      <c r="AD49" s="37"/>
      <c r="AE49" s="37"/>
      <c r="AF49" s="37"/>
      <c r="AG49" s="37"/>
      <c r="AH49" s="37"/>
      <c r="AI49" s="37"/>
      <c r="AJ49" s="33"/>
      <c r="AK49" s="33"/>
      <c r="AL49" s="33"/>
      <c r="AM49" s="33"/>
      <c r="AN49" s="33"/>
      <c r="AO49" s="33"/>
      <c r="AP49" s="33"/>
      <c r="AQ49" s="33"/>
      <c r="AR49" s="33"/>
      <c r="AS49" s="33"/>
      <c r="AT49" s="33"/>
      <c r="AU49" s="33"/>
      <c r="AV49" s="33"/>
      <c r="AW49" s="33"/>
      <c r="AX49" s="33"/>
      <c r="AY49" s="33"/>
      <c r="AZ49" s="33"/>
    </row>
    <row r="50" spans="1:52" hidden="1">
      <c r="A50" s="33"/>
      <c r="B50" s="33"/>
      <c r="C50" s="33"/>
      <c r="D50" s="32" t="s">
        <v>4</v>
      </c>
      <c r="E50" s="27" t="s">
        <v>103</v>
      </c>
      <c r="F50" s="27" t="s">
        <v>103</v>
      </c>
      <c r="G50" s="27" t="s">
        <v>103</v>
      </c>
      <c r="H50" s="27" t="s">
        <v>103</v>
      </c>
      <c r="I50" s="27"/>
      <c r="J50" s="27"/>
      <c r="K50" s="33"/>
      <c r="L50" s="122">
        <v>2</v>
      </c>
      <c r="M50" s="33"/>
      <c r="N50" s="30">
        <f t="shared" si="20"/>
        <v>5</v>
      </c>
      <c r="O50" s="30">
        <f t="shared" si="20"/>
        <v>4</v>
      </c>
      <c r="P50" s="30">
        <f t="shared" si="20"/>
        <v>3</v>
      </c>
      <c r="Q50" s="30">
        <f t="shared" si="20"/>
        <v>2</v>
      </c>
      <c r="R50" s="30" t="str">
        <f t="shared" si="20"/>
        <v/>
      </c>
      <c r="S50" s="30" t="str">
        <f t="shared" si="20"/>
        <v/>
      </c>
      <c r="T50" s="33"/>
      <c r="U50" s="34">
        <f t="shared" si="21"/>
        <v>2</v>
      </c>
      <c r="V50" s="28">
        <f t="shared" ref="V50:V55" si="23">MAX(N50:S50)</f>
        <v>5</v>
      </c>
      <c r="W50" s="35" t="str">
        <f>invulblad!$Y$52</f>
        <v/>
      </c>
      <c r="X50" s="35">
        <f t="shared" si="22"/>
        <v>0</v>
      </c>
      <c r="Y50" s="35">
        <f t="shared" ref="Y50:Y55" si="24">X50*L50</f>
        <v>0</v>
      </c>
      <c r="Z50" s="113"/>
      <c r="AA50" s="37"/>
      <c r="AB50" s="37"/>
      <c r="AC50" s="37"/>
      <c r="AD50" s="37"/>
      <c r="AE50" s="37"/>
      <c r="AF50" s="37"/>
      <c r="AG50" s="37"/>
      <c r="AH50" s="37"/>
      <c r="AI50" s="37"/>
      <c r="AJ50" s="33"/>
      <c r="AK50" s="33"/>
      <c r="AL50" s="33"/>
      <c r="AM50" s="33"/>
      <c r="AN50" s="33"/>
      <c r="AO50" s="33"/>
      <c r="AP50" s="33"/>
      <c r="AQ50" s="33"/>
      <c r="AR50" s="33"/>
      <c r="AS50" s="33"/>
      <c r="AT50" s="33"/>
      <c r="AU50" s="33"/>
      <c r="AV50" s="33"/>
      <c r="AW50" s="33"/>
      <c r="AX50" s="33"/>
      <c r="AY50" s="33"/>
      <c r="AZ50" s="33"/>
    </row>
    <row r="51" spans="1:52" hidden="1">
      <c r="A51" s="33"/>
      <c r="B51" s="33"/>
      <c r="C51" s="33"/>
      <c r="D51" s="32" t="s">
        <v>5</v>
      </c>
      <c r="E51" s="27" t="s">
        <v>103</v>
      </c>
      <c r="F51" s="27" t="s">
        <v>103</v>
      </c>
      <c r="G51" s="27" t="s">
        <v>103</v>
      </c>
      <c r="H51" s="27" t="s">
        <v>103</v>
      </c>
      <c r="I51" s="27"/>
      <c r="J51" s="27"/>
      <c r="K51" s="33"/>
      <c r="L51" s="122">
        <v>2</v>
      </c>
      <c r="M51" s="33"/>
      <c r="N51" s="30">
        <f t="shared" si="20"/>
        <v>5</v>
      </c>
      <c r="O51" s="30">
        <f t="shared" si="20"/>
        <v>4</v>
      </c>
      <c r="P51" s="30">
        <f t="shared" si="20"/>
        <v>3</v>
      </c>
      <c r="Q51" s="30">
        <f t="shared" si="20"/>
        <v>2</v>
      </c>
      <c r="R51" s="30" t="str">
        <f t="shared" si="20"/>
        <v/>
      </c>
      <c r="S51" s="30" t="str">
        <f t="shared" si="20"/>
        <v/>
      </c>
      <c r="T51" s="33"/>
      <c r="U51" s="34">
        <f t="shared" si="21"/>
        <v>2</v>
      </c>
      <c r="V51" s="28">
        <f t="shared" si="23"/>
        <v>5</v>
      </c>
      <c r="W51" s="35" t="str">
        <f>invulblad!$Y$58</f>
        <v/>
      </c>
      <c r="X51" s="35">
        <f t="shared" si="22"/>
        <v>0</v>
      </c>
      <c r="Y51" s="35">
        <f t="shared" si="24"/>
        <v>0</v>
      </c>
      <c r="Z51" s="113"/>
      <c r="AA51" s="37"/>
      <c r="AB51" s="37"/>
      <c r="AC51" s="37"/>
      <c r="AD51" s="37"/>
      <c r="AE51" s="37"/>
      <c r="AF51" s="37"/>
      <c r="AG51" s="37"/>
      <c r="AH51" s="37"/>
      <c r="AI51" s="37"/>
      <c r="AJ51" s="33"/>
      <c r="AK51" s="33"/>
      <c r="AL51" s="33"/>
      <c r="AM51" s="33"/>
      <c r="AN51" s="33"/>
      <c r="AO51" s="33"/>
      <c r="AP51" s="33"/>
      <c r="AQ51" s="33"/>
      <c r="AR51" s="33"/>
      <c r="AS51" s="33"/>
      <c r="AT51" s="33"/>
      <c r="AU51" s="33"/>
      <c r="AV51" s="33"/>
      <c r="AW51" s="33"/>
      <c r="AX51" s="33"/>
      <c r="AY51" s="33"/>
      <c r="AZ51" s="33"/>
    </row>
    <row r="52" spans="1:52" hidden="1">
      <c r="A52" s="33"/>
      <c r="B52" s="33"/>
      <c r="C52" s="33"/>
      <c r="D52" s="32" t="s">
        <v>6</v>
      </c>
      <c r="E52" s="27" t="s">
        <v>103</v>
      </c>
      <c r="F52" s="27" t="s">
        <v>103</v>
      </c>
      <c r="G52" s="27" t="s">
        <v>103</v>
      </c>
      <c r="H52" s="27" t="s">
        <v>103</v>
      </c>
      <c r="I52" s="27"/>
      <c r="J52" s="27"/>
      <c r="K52" s="33"/>
      <c r="L52" s="122">
        <v>1</v>
      </c>
      <c r="M52" s="33"/>
      <c r="N52" s="30">
        <f t="shared" si="20"/>
        <v>5</v>
      </c>
      <c r="O52" s="30">
        <f t="shared" si="20"/>
        <v>4</v>
      </c>
      <c r="P52" s="30">
        <f t="shared" si="20"/>
        <v>3</v>
      </c>
      <c r="Q52" s="30">
        <f t="shared" si="20"/>
        <v>2</v>
      </c>
      <c r="R52" s="30" t="str">
        <f t="shared" si="20"/>
        <v/>
      </c>
      <c r="S52" s="30" t="str">
        <f t="shared" si="20"/>
        <v/>
      </c>
      <c r="T52" s="33"/>
      <c r="U52" s="34">
        <f t="shared" si="21"/>
        <v>2</v>
      </c>
      <c r="V52" s="28">
        <f t="shared" si="23"/>
        <v>5</v>
      </c>
      <c r="W52" s="35" t="str">
        <f>invulblad!$Y$65</f>
        <v/>
      </c>
      <c r="X52" s="35">
        <f t="shared" si="22"/>
        <v>0</v>
      </c>
      <c r="Y52" s="35">
        <f t="shared" si="24"/>
        <v>0</v>
      </c>
      <c r="Z52" s="113"/>
      <c r="AA52" s="37"/>
      <c r="AB52" s="37"/>
      <c r="AC52" s="37"/>
      <c r="AD52" s="37"/>
      <c r="AE52" s="37"/>
      <c r="AF52" s="37"/>
      <c r="AG52" s="37"/>
      <c r="AH52" s="37"/>
      <c r="AI52" s="37"/>
      <c r="AJ52" s="33"/>
      <c r="AK52" s="33"/>
      <c r="AL52" s="33"/>
      <c r="AM52" s="33"/>
      <c r="AN52" s="33"/>
      <c r="AO52" s="33"/>
      <c r="AP52" s="33"/>
      <c r="AQ52" s="33"/>
      <c r="AR52" s="33"/>
      <c r="AS52" s="33"/>
      <c r="AT52" s="33"/>
      <c r="AU52" s="33"/>
      <c r="AV52" s="33"/>
      <c r="AW52" s="33"/>
      <c r="AX52" s="33"/>
      <c r="AY52" s="33"/>
      <c r="AZ52" s="33"/>
    </row>
    <row r="53" spans="1:52" hidden="1">
      <c r="A53" s="33"/>
      <c r="B53" s="33"/>
      <c r="C53" s="33"/>
      <c r="D53" s="32" t="s">
        <v>35</v>
      </c>
      <c r="E53" s="27" t="s">
        <v>103</v>
      </c>
      <c r="F53" s="27" t="s">
        <v>103</v>
      </c>
      <c r="G53" s="27" t="s">
        <v>103</v>
      </c>
      <c r="H53" s="27" t="s">
        <v>103</v>
      </c>
      <c r="I53" s="27" t="s">
        <v>103</v>
      </c>
      <c r="J53" s="27" t="s">
        <v>103</v>
      </c>
      <c r="K53" s="33"/>
      <c r="L53" s="122">
        <v>1</v>
      </c>
      <c r="M53" s="33"/>
      <c r="N53" s="30">
        <f t="shared" si="20"/>
        <v>5</v>
      </c>
      <c r="O53" s="30">
        <f t="shared" si="20"/>
        <v>4</v>
      </c>
      <c r="P53" s="30">
        <f t="shared" si="20"/>
        <v>3</v>
      </c>
      <c r="Q53" s="30">
        <f t="shared" si="20"/>
        <v>2</v>
      </c>
      <c r="R53" s="30">
        <f t="shared" si="20"/>
        <v>1</v>
      </c>
      <c r="S53" s="30">
        <f t="shared" si="20"/>
        <v>0</v>
      </c>
      <c r="T53" s="33"/>
      <c r="U53" s="34">
        <f t="shared" si="21"/>
        <v>0</v>
      </c>
      <c r="V53" s="28">
        <f t="shared" si="23"/>
        <v>5</v>
      </c>
      <c r="W53" s="35" t="str">
        <f>invulblad!$Y$71</f>
        <v/>
      </c>
      <c r="X53" s="35">
        <f t="shared" si="22"/>
        <v>0</v>
      </c>
      <c r="Y53" s="35">
        <f t="shared" si="24"/>
        <v>0</v>
      </c>
      <c r="Z53" s="113"/>
      <c r="AA53" s="37"/>
      <c r="AB53" s="37"/>
      <c r="AC53" s="37"/>
      <c r="AD53" s="37"/>
      <c r="AE53" s="37"/>
      <c r="AF53" s="37"/>
      <c r="AG53" s="37"/>
      <c r="AH53" s="37"/>
      <c r="AI53" s="37"/>
      <c r="AJ53" s="33"/>
      <c r="AK53" s="33"/>
      <c r="AL53" s="33"/>
      <c r="AM53" s="33"/>
      <c r="AN53" s="33"/>
      <c r="AO53" s="33"/>
      <c r="AP53" s="33"/>
      <c r="AQ53" s="33"/>
      <c r="AR53" s="33"/>
      <c r="AS53" s="33"/>
      <c r="AT53" s="33"/>
      <c r="AU53" s="33"/>
      <c r="AV53" s="33"/>
      <c r="AW53" s="33"/>
      <c r="AX53" s="33"/>
      <c r="AY53" s="33"/>
      <c r="AZ53" s="33"/>
    </row>
    <row r="54" spans="1:52" hidden="1">
      <c r="A54" s="33"/>
      <c r="B54" s="33"/>
      <c r="C54" s="33"/>
      <c r="D54" s="32" t="s">
        <v>7</v>
      </c>
      <c r="E54" s="27" t="s">
        <v>103</v>
      </c>
      <c r="F54" s="27" t="s">
        <v>103</v>
      </c>
      <c r="G54" s="27" t="s">
        <v>103</v>
      </c>
      <c r="H54" s="27" t="s">
        <v>103</v>
      </c>
      <c r="I54" s="27"/>
      <c r="J54" s="27"/>
      <c r="K54" s="33"/>
      <c r="L54" s="122">
        <v>1</v>
      </c>
      <c r="M54" s="33"/>
      <c r="N54" s="30">
        <f t="shared" si="20"/>
        <v>5</v>
      </c>
      <c r="O54" s="30">
        <f t="shared" si="20"/>
        <v>4</v>
      </c>
      <c r="P54" s="30">
        <f t="shared" si="20"/>
        <v>3</v>
      </c>
      <c r="Q54" s="30">
        <f t="shared" si="20"/>
        <v>2</v>
      </c>
      <c r="R54" s="30" t="str">
        <f t="shared" si="20"/>
        <v/>
      </c>
      <c r="S54" s="30" t="str">
        <f t="shared" si="20"/>
        <v/>
      </c>
      <c r="T54" s="33"/>
      <c r="U54" s="34">
        <f t="shared" si="21"/>
        <v>2</v>
      </c>
      <c r="V54" s="28">
        <f t="shared" si="23"/>
        <v>5</v>
      </c>
      <c r="W54" s="35" t="str">
        <f>invulblad!$Y$76</f>
        <v/>
      </c>
      <c r="X54" s="35">
        <f t="shared" si="22"/>
        <v>0</v>
      </c>
      <c r="Y54" s="35">
        <f t="shared" si="24"/>
        <v>0</v>
      </c>
      <c r="Z54" s="113"/>
      <c r="AA54" s="37"/>
      <c r="AB54" s="37"/>
      <c r="AC54" s="37"/>
      <c r="AD54" s="37"/>
      <c r="AE54" s="37"/>
      <c r="AF54" s="37"/>
      <c r="AG54" s="37"/>
      <c r="AH54" s="37"/>
      <c r="AI54" s="37"/>
      <c r="AJ54" s="33"/>
      <c r="AK54" s="33"/>
      <c r="AL54" s="33"/>
      <c r="AM54" s="33"/>
      <c r="AN54" s="33"/>
      <c r="AO54" s="33"/>
      <c r="AP54" s="33"/>
      <c r="AQ54" s="33"/>
      <c r="AR54" s="33"/>
      <c r="AS54" s="33"/>
      <c r="AT54" s="33"/>
      <c r="AU54" s="33"/>
      <c r="AV54" s="33"/>
      <c r="AW54" s="33"/>
      <c r="AX54" s="33"/>
      <c r="AY54" s="33"/>
      <c r="AZ54" s="33"/>
    </row>
    <row r="55" spans="1:52" hidden="1">
      <c r="A55" s="33"/>
      <c r="B55" s="33"/>
      <c r="C55" s="33"/>
      <c r="D55" s="32" t="s">
        <v>8</v>
      </c>
      <c r="E55" s="27" t="s">
        <v>103</v>
      </c>
      <c r="F55" s="27" t="s">
        <v>103</v>
      </c>
      <c r="G55" s="27" t="s">
        <v>103</v>
      </c>
      <c r="H55" s="27" t="s">
        <v>103</v>
      </c>
      <c r="I55" s="27"/>
      <c r="J55" s="27"/>
      <c r="K55" s="33"/>
      <c r="L55" s="122">
        <v>1</v>
      </c>
      <c r="M55" s="33"/>
      <c r="N55" s="30">
        <f t="shared" si="20"/>
        <v>5</v>
      </c>
      <c r="O55" s="30">
        <f t="shared" si="20"/>
        <v>4</v>
      </c>
      <c r="P55" s="30">
        <f t="shared" si="20"/>
        <v>3</v>
      </c>
      <c r="Q55" s="30">
        <f t="shared" si="20"/>
        <v>2</v>
      </c>
      <c r="R55" s="30" t="str">
        <f t="shared" si="20"/>
        <v/>
      </c>
      <c r="S55" s="30" t="str">
        <f t="shared" si="20"/>
        <v/>
      </c>
      <c r="T55" s="33"/>
      <c r="U55" s="31">
        <f t="shared" si="21"/>
        <v>2</v>
      </c>
      <c r="V55" s="29">
        <f t="shared" si="23"/>
        <v>5</v>
      </c>
      <c r="W55" s="36" t="str">
        <f>invulblad!$Y$81</f>
        <v/>
      </c>
      <c r="X55" s="36">
        <f t="shared" si="22"/>
        <v>0</v>
      </c>
      <c r="Y55" s="36">
        <f t="shared" si="24"/>
        <v>0</v>
      </c>
      <c r="Z55" s="113"/>
      <c r="AA55" s="37"/>
      <c r="AB55" s="37"/>
      <c r="AC55" s="37"/>
      <c r="AD55" s="37"/>
      <c r="AE55" s="37"/>
      <c r="AF55" s="37"/>
      <c r="AG55" s="37"/>
      <c r="AH55" s="37"/>
      <c r="AI55" s="37"/>
      <c r="AJ55" s="33"/>
      <c r="AK55" s="33"/>
      <c r="AL55" s="33"/>
      <c r="AM55" s="33"/>
      <c r="AN55" s="33"/>
      <c r="AO55" s="33"/>
      <c r="AP55" s="33"/>
      <c r="AQ55" s="33"/>
      <c r="AR55" s="33"/>
      <c r="AS55" s="33"/>
      <c r="AT55" s="33"/>
      <c r="AU55" s="33"/>
      <c r="AV55" s="33"/>
      <c r="AW55" s="33"/>
      <c r="AX55" s="33"/>
      <c r="AY55" s="33"/>
      <c r="AZ55" s="33"/>
    </row>
    <row r="56" spans="1:52" hidden="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114"/>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row>
    <row r="57" spans="1:52" s="38" customFormat="1" ht="26">
      <c r="A57" s="65">
        <f>A48+1</f>
        <v>6</v>
      </c>
      <c r="B57" s="57" t="s">
        <v>150</v>
      </c>
      <c r="C57" s="57" t="s">
        <v>153</v>
      </c>
      <c r="D57" s="58"/>
      <c r="E57" s="41">
        <v>5</v>
      </c>
      <c r="F57" s="41">
        <v>4</v>
      </c>
      <c r="G57" s="41">
        <v>3</v>
      </c>
      <c r="H57" s="41">
        <v>2</v>
      </c>
      <c r="I57" s="41">
        <v>1</v>
      </c>
      <c r="J57" s="41">
        <v>0</v>
      </c>
      <c r="K57" s="57"/>
      <c r="L57" s="59"/>
      <c r="M57" s="57"/>
      <c r="N57" s="59">
        <v>0</v>
      </c>
      <c r="O57" s="59">
        <v>1</v>
      </c>
      <c r="P57" s="59">
        <v>2</v>
      </c>
      <c r="Q57" s="59">
        <v>3</v>
      </c>
      <c r="R57" s="59">
        <v>4</v>
      </c>
      <c r="S57" s="59">
        <v>5</v>
      </c>
      <c r="T57" s="57"/>
      <c r="U57" s="60" t="s">
        <v>107</v>
      </c>
      <c r="V57" s="59" t="s">
        <v>108</v>
      </c>
      <c r="W57" s="61" t="s">
        <v>97</v>
      </c>
      <c r="X57" s="61" t="s">
        <v>100</v>
      </c>
      <c r="Y57" s="62" t="s">
        <v>104</v>
      </c>
      <c r="Z57" s="116">
        <f>SUM(Y58:Y64)</f>
        <v>0</v>
      </c>
      <c r="AA57" s="46">
        <f>IF(Z57&lt;$Y$3,1,IF(Z57&lt;$Y$2,2,3))</f>
        <v>1</v>
      </c>
      <c r="AB57" s="46">
        <f>VLOOKUP(B57,'tonen obv grootte'!$A$4:$F$22,6,FALSE)</f>
        <v>0</v>
      </c>
      <c r="AC57" s="46"/>
      <c r="AD57" s="228">
        <f>VLOOKUP(LEFT(B57,1),'volgorde alfabetisch'!$A$1:$B$27,2,FALSE)</f>
        <v>20</v>
      </c>
      <c r="AE57" s="46"/>
      <c r="AF57" s="46">
        <f>(AD57*100+(50-A57))</f>
        <v>2044</v>
      </c>
      <c r="AG57" s="63" t="str">
        <f>B57</f>
        <v>GEMEENSCHAPSGEBRUIK / CULTUUR (L)</v>
      </c>
      <c r="AH57" s="63" t="str">
        <f>C57</f>
        <v>tentoonstellingsruimte/museum/concertzaal met kantoorruimte, archief, loges, stockageruimte,…</v>
      </c>
      <c r="AI57" s="63">
        <f>Z57</f>
        <v>0</v>
      </c>
      <c r="AJ57" s="46">
        <f>AA57*AB57</f>
        <v>0</v>
      </c>
      <c r="AK57" s="58" t="str">
        <f>B57</f>
        <v>GEMEENSCHAPSGEBRUIK / CULTUUR (L)</v>
      </c>
      <c r="AL57" s="64">
        <f>U58</f>
        <v>4</v>
      </c>
      <c r="AM57" s="64">
        <f>V58</f>
        <v>5</v>
      </c>
      <c r="AN57" s="64">
        <f>U59</f>
        <v>2</v>
      </c>
      <c r="AO57" s="64">
        <f>V59</f>
        <v>5</v>
      </c>
      <c r="AP57" s="64">
        <f>U60</f>
        <v>2</v>
      </c>
      <c r="AQ57" s="64">
        <f>V60</f>
        <v>5</v>
      </c>
      <c r="AR57" s="64">
        <f>U61</f>
        <v>4</v>
      </c>
      <c r="AS57" s="64">
        <f>V61</f>
        <v>5</v>
      </c>
      <c r="AT57" s="64">
        <f>U62</f>
        <v>2</v>
      </c>
      <c r="AU57" s="64">
        <f>V62</f>
        <v>5</v>
      </c>
      <c r="AV57" s="64">
        <f>U63</f>
        <v>2</v>
      </c>
      <c r="AW57" s="64">
        <f>V63</f>
        <v>5</v>
      </c>
      <c r="AX57" s="64">
        <f>U64</f>
        <v>2</v>
      </c>
      <c r="AY57" s="64">
        <f>V64</f>
        <v>5</v>
      </c>
      <c r="AZ57" s="58">
        <f>Q57</f>
        <v>3</v>
      </c>
    </row>
    <row r="58" spans="1:52" hidden="1">
      <c r="A58" s="33"/>
      <c r="B58" s="33"/>
      <c r="C58" s="33"/>
      <c r="D58" s="32" t="s">
        <v>9</v>
      </c>
      <c r="E58" s="27" t="s">
        <v>103</v>
      </c>
      <c r="F58" s="27" t="s">
        <v>103</v>
      </c>
      <c r="G58" s="27"/>
      <c r="H58" s="27"/>
      <c r="I58" s="27"/>
      <c r="J58" s="27"/>
      <c r="K58" s="33"/>
      <c r="L58" s="122">
        <v>2</v>
      </c>
      <c r="M58" s="33"/>
      <c r="N58" s="30">
        <f t="shared" ref="N58:S64" si="25">IF(E58=$E$1,E$12,"")</f>
        <v>5</v>
      </c>
      <c r="O58" s="30">
        <f t="shared" si="25"/>
        <v>4</v>
      </c>
      <c r="P58" s="30" t="str">
        <f t="shared" si="25"/>
        <v/>
      </c>
      <c r="Q58" s="30" t="str">
        <f t="shared" si="25"/>
        <v/>
      </c>
      <c r="R58" s="30" t="str">
        <f t="shared" si="25"/>
        <v/>
      </c>
      <c r="S58" s="30" t="str">
        <f t="shared" si="25"/>
        <v/>
      </c>
      <c r="T58" s="33"/>
      <c r="U58" s="34">
        <f t="shared" ref="U58:U64" si="26">MIN(N58:S58)</f>
        <v>4</v>
      </c>
      <c r="V58" s="28">
        <f>MAX(N58:S58)</f>
        <v>5</v>
      </c>
      <c r="W58" s="35" t="str">
        <f>invulblad!$Y$46</f>
        <v/>
      </c>
      <c r="X58" s="35">
        <f t="shared" ref="X58:X64" si="27">IF(OR(W58&lt;U58,W58&gt;V58),0,1)</f>
        <v>0</v>
      </c>
      <c r="Y58" s="110">
        <f>X58*L58</f>
        <v>0</v>
      </c>
      <c r="Z58" s="113"/>
      <c r="AA58" s="37"/>
      <c r="AB58" s="37"/>
      <c r="AC58" s="37"/>
      <c r="AD58" s="37"/>
      <c r="AE58" s="37"/>
      <c r="AF58" s="37"/>
      <c r="AG58" s="37"/>
      <c r="AH58" s="37"/>
      <c r="AI58" s="37"/>
      <c r="AJ58" s="33"/>
      <c r="AK58" s="33"/>
      <c r="AL58" s="33"/>
      <c r="AM58" s="33"/>
      <c r="AN58" s="33"/>
      <c r="AO58" s="33"/>
      <c r="AP58" s="33"/>
      <c r="AQ58" s="33"/>
      <c r="AR58" s="33"/>
      <c r="AS58" s="33"/>
      <c r="AT58" s="33"/>
      <c r="AU58" s="33"/>
      <c r="AV58" s="33"/>
      <c r="AW58" s="33"/>
      <c r="AX58" s="33"/>
      <c r="AY58" s="33"/>
      <c r="AZ58" s="33"/>
    </row>
    <row r="59" spans="1:52" hidden="1">
      <c r="A59" s="33"/>
      <c r="B59" s="33"/>
      <c r="C59" s="33"/>
      <c r="D59" s="32" t="s">
        <v>4</v>
      </c>
      <c r="E59" s="27" t="s">
        <v>103</v>
      </c>
      <c r="F59" s="27" t="s">
        <v>103</v>
      </c>
      <c r="G59" s="27" t="s">
        <v>103</v>
      </c>
      <c r="H59" s="27" t="s">
        <v>103</v>
      </c>
      <c r="I59" s="27"/>
      <c r="J59" s="27"/>
      <c r="K59" s="33"/>
      <c r="L59" s="122">
        <v>2</v>
      </c>
      <c r="M59" s="33"/>
      <c r="N59" s="30">
        <f t="shared" si="25"/>
        <v>5</v>
      </c>
      <c r="O59" s="30">
        <f t="shared" si="25"/>
        <v>4</v>
      </c>
      <c r="P59" s="30">
        <f t="shared" si="25"/>
        <v>3</v>
      </c>
      <c r="Q59" s="30">
        <f t="shared" si="25"/>
        <v>2</v>
      </c>
      <c r="R59" s="30" t="str">
        <f t="shared" si="25"/>
        <v/>
      </c>
      <c r="S59" s="30" t="str">
        <f t="shared" si="25"/>
        <v/>
      </c>
      <c r="T59" s="33"/>
      <c r="U59" s="34">
        <f t="shared" si="26"/>
        <v>2</v>
      </c>
      <c r="V59" s="28">
        <f t="shared" ref="V59:V64" si="28">MAX(N59:S59)</f>
        <v>5</v>
      </c>
      <c r="W59" s="35" t="str">
        <f>invulblad!$Y$52</f>
        <v/>
      </c>
      <c r="X59" s="35">
        <f t="shared" si="27"/>
        <v>0</v>
      </c>
      <c r="Y59" s="35">
        <f t="shared" ref="Y59:Y64" si="29">X59*L59</f>
        <v>0</v>
      </c>
      <c r="Z59" s="113"/>
      <c r="AA59" s="37"/>
      <c r="AB59" s="37"/>
      <c r="AC59" s="37"/>
      <c r="AD59" s="37"/>
      <c r="AE59" s="37"/>
      <c r="AF59" s="37"/>
      <c r="AG59" s="37"/>
      <c r="AH59" s="37"/>
      <c r="AI59" s="37"/>
      <c r="AJ59" s="33"/>
      <c r="AK59" s="33"/>
      <c r="AL59" s="33"/>
      <c r="AM59" s="33"/>
      <c r="AN59" s="33"/>
      <c r="AO59" s="33"/>
      <c r="AP59" s="33"/>
      <c r="AQ59" s="33"/>
      <c r="AR59" s="33"/>
      <c r="AS59" s="33"/>
      <c r="AT59" s="33"/>
      <c r="AU59" s="33"/>
      <c r="AV59" s="33"/>
      <c r="AW59" s="33"/>
      <c r="AX59" s="33"/>
      <c r="AY59" s="33"/>
      <c r="AZ59" s="33"/>
    </row>
    <row r="60" spans="1:52" hidden="1">
      <c r="A60" s="33"/>
      <c r="B60" s="33"/>
      <c r="C60" s="33"/>
      <c r="D60" s="32" t="s">
        <v>5</v>
      </c>
      <c r="E60" s="27" t="s">
        <v>103</v>
      </c>
      <c r="F60" s="27" t="s">
        <v>103</v>
      </c>
      <c r="G60" s="27" t="s">
        <v>103</v>
      </c>
      <c r="H60" s="27" t="s">
        <v>103</v>
      </c>
      <c r="I60" s="27"/>
      <c r="J60" s="27"/>
      <c r="K60" s="33"/>
      <c r="L60" s="122">
        <v>1</v>
      </c>
      <c r="M60" s="33"/>
      <c r="N60" s="30">
        <f t="shared" si="25"/>
        <v>5</v>
      </c>
      <c r="O60" s="30">
        <f t="shared" si="25"/>
        <v>4</v>
      </c>
      <c r="P60" s="30">
        <f t="shared" si="25"/>
        <v>3</v>
      </c>
      <c r="Q60" s="30">
        <f t="shared" si="25"/>
        <v>2</v>
      </c>
      <c r="R60" s="30" t="str">
        <f t="shared" si="25"/>
        <v/>
      </c>
      <c r="S60" s="30" t="str">
        <f t="shared" si="25"/>
        <v/>
      </c>
      <c r="T60" s="33"/>
      <c r="U60" s="34">
        <f t="shared" si="26"/>
        <v>2</v>
      </c>
      <c r="V60" s="28">
        <f t="shared" si="28"/>
        <v>5</v>
      </c>
      <c r="W60" s="35" t="str">
        <f>invulblad!$Y$58</f>
        <v/>
      </c>
      <c r="X60" s="35">
        <f t="shared" si="27"/>
        <v>0</v>
      </c>
      <c r="Y60" s="35">
        <f t="shared" si="29"/>
        <v>0</v>
      </c>
      <c r="Z60" s="113"/>
      <c r="AA60" s="37"/>
      <c r="AB60" s="37"/>
      <c r="AC60" s="37"/>
      <c r="AD60" s="37"/>
      <c r="AE60" s="37"/>
      <c r="AF60" s="37"/>
      <c r="AG60" s="37"/>
      <c r="AH60" s="37"/>
      <c r="AI60" s="37"/>
      <c r="AJ60" s="33"/>
      <c r="AK60" s="33"/>
      <c r="AL60" s="33"/>
      <c r="AM60" s="33"/>
      <c r="AN60" s="33"/>
      <c r="AO60" s="33"/>
      <c r="AP60" s="33"/>
      <c r="AQ60" s="33"/>
      <c r="AR60" s="33"/>
      <c r="AS60" s="33"/>
      <c r="AT60" s="33"/>
      <c r="AU60" s="33"/>
      <c r="AV60" s="33"/>
      <c r="AW60" s="33"/>
      <c r="AX60" s="33"/>
      <c r="AY60" s="33"/>
      <c r="AZ60" s="33"/>
    </row>
    <row r="61" spans="1:52" hidden="1">
      <c r="A61" s="33"/>
      <c r="B61" s="33"/>
      <c r="C61" s="33"/>
      <c r="D61" s="32" t="s">
        <v>6</v>
      </c>
      <c r="E61" s="27" t="s">
        <v>103</v>
      </c>
      <c r="F61" s="27" t="s">
        <v>103</v>
      </c>
      <c r="G61" s="27"/>
      <c r="H61" s="27"/>
      <c r="I61" s="27"/>
      <c r="J61" s="27"/>
      <c r="K61" s="33"/>
      <c r="L61" s="122">
        <v>2</v>
      </c>
      <c r="M61" s="33"/>
      <c r="N61" s="30">
        <f t="shared" si="25"/>
        <v>5</v>
      </c>
      <c r="O61" s="30">
        <f t="shared" si="25"/>
        <v>4</v>
      </c>
      <c r="P61" s="30" t="str">
        <f t="shared" si="25"/>
        <v/>
      </c>
      <c r="Q61" s="30" t="str">
        <f t="shared" si="25"/>
        <v/>
      </c>
      <c r="R61" s="30" t="str">
        <f t="shared" si="25"/>
        <v/>
      </c>
      <c r="S61" s="30" t="str">
        <f t="shared" si="25"/>
        <v/>
      </c>
      <c r="T61" s="33"/>
      <c r="U61" s="34">
        <f t="shared" si="26"/>
        <v>4</v>
      </c>
      <c r="V61" s="28">
        <f t="shared" si="28"/>
        <v>5</v>
      </c>
      <c r="W61" s="35" t="str">
        <f>invulblad!$Y$65</f>
        <v/>
      </c>
      <c r="X61" s="35">
        <f t="shared" si="27"/>
        <v>0</v>
      </c>
      <c r="Y61" s="35">
        <f t="shared" si="29"/>
        <v>0</v>
      </c>
      <c r="Z61" s="113"/>
      <c r="AA61" s="37"/>
      <c r="AB61" s="37"/>
      <c r="AC61" s="37"/>
      <c r="AD61" s="37"/>
      <c r="AE61" s="37"/>
      <c r="AF61" s="37"/>
      <c r="AG61" s="37"/>
      <c r="AH61" s="37"/>
      <c r="AI61" s="37"/>
      <c r="AJ61" s="33"/>
      <c r="AK61" s="33"/>
      <c r="AL61" s="33"/>
      <c r="AM61" s="33"/>
      <c r="AN61" s="33"/>
      <c r="AO61" s="33"/>
      <c r="AP61" s="33"/>
      <c r="AQ61" s="33"/>
      <c r="AR61" s="33"/>
      <c r="AS61" s="33"/>
      <c r="AT61" s="33"/>
      <c r="AU61" s="33"/>
      <c r="AV61" s="33"/>
      <c r="AW61" s="33"/>
      <c r="AX61" s="33"/>
      <c r="AY61" s="33"/>
      <c r="AZ61" s="33"/>
    </row>
    <row r="62" spans="1:52" hidden="1">
      <c r="A62" s="33"/>
      <c r="B62" s="33"/>
      <c r="C62" s="33"/>
      <c r="D62" s="32" t="s">
        <v>35</v>
      </c>
      <c r="E62" s="27" t="s">
        <v>103</v>
      </c>
      <c r="F62" s="27" t="s">
        <v>103</v>
      </c>
      <c r="G62" s="27" t="s">
        <v>103</v>
      </c>
      <c r="H62" s="27" t="s">
        <v>103</v>
      </c>
      <c r="I62" s="27"/>
      <c r="J62" s="27"/>
      <c r="K62" s="33"/>
      <c r="L62" s="122">
        <v>1</v>
      </c>
      <c r="M62" s="33"/>
      <c r="N62" s="30">
        <f t="shared" si="25"/>
        <v>5</v>
      </c>
      <c r="O62" s="30">
        <f t="shared" si="25"/>
        <v>4</v>
      </c>
      <c r="P62" s="30">
        <f t="shared" si="25"/>
        <v>3</v>
      </c>
      <c r="Q62" s="30">
        <f t="shared" si="25"/>
        <v>2</v>
      </c>
      <c r="R62" s="30" t="str">
        <f t="shared" si="25"/>
        <v/>
      </c>
      <c r="S62" s="30" t="str">
        <f t="shared" si="25"/>
        <v/>
      </c>
      <c r="T62" s="33"/>
      <c r="U62" s="34">
        <f t="shared" si="26"/>
        <v>2</v>
      </c>
      <c r="V62" s="28">
        <f t="shared" si="28"/>
        <v>5</v>
      </c>
      <c r="W62" s="35" t="str">
        <f>invulblad!$Y$71</f>
        <v/>
      </c>
      <c r="X62" s="35">
        <f t="shared" si="27"/>
        <v>0</v>
      </c>
      <c r="Y62" s="35">
        <f t="shared" si="29"/>
        <v>0</v>
      </c>
      <c r="Z62" s="113"/>
      <c r="AA62" s="37"/>
      <c r="AB62" s="37"/>
      <c r="AC62" s="37"/>
      <c r="AD62" s="37"/>
      <c r="AE62" s="37"/>
      <c r="AF62" s="37"/>
      <c r="AG62" s="37"/>
      <c r="AH62" s="37"/>
      <c r="AI62" s="37"/>
      <c r="AJ62" s="33"/>
      <c r="AK62" s="33"/>
      <c r="AL62" s="33"/>
      <c r="AM62" s="33"/>
      <c r="AN62" s="33"/>
      <c r="AO62" s="33"/>
      <c r="AP62" s="33"/>
      <c r="AQ62" s="33"/>
      <c r="AR62" s="33"/>
      <c r="AS62" s="33"/>
      <c r="AT62" s="33"/>
      <c r="AU62" s="33"/>
      <c r="AV62" s="33"/>
      <c r="AW62" s="33"/>
      <c r="AX62" s="33"/>
      <c r="AY62" s="33"/>
      <c r="AZ62" s="33"/>
    </row>
    <row r="63" spans="1:52" hidden="1">
      <c r="A63" s="33"/>
      <c r="B63" s="33"/>
      <c r="C63" s="33"/>
      <c r="D63" s="32" t="s">
        <v>7</v>
      </c>
      <c r="E63" s="27" t="s">
        <v>103</v>
      </c>
      <c r="F63" s="27" t="s">
        <v>103</v>
      </c>
      <c r="G63" s="27" t="s">
        <v>103</v>
      </c>
      <c r="H63" s="27" t="s">
        <v>103</v>
      </c>
      <c r="I63" s="27"/>
      <c r="J63" s="27"/>
      <c r="K63" s="33"/>
      <c r="L63" s="122">
        <v>1</v>
      </c>
      <c r="M63" s="33"/>
      <c r="N63" s="30">
        <f t="shared" si="25"/>
        <v>5</v>
      </c>
      <c r="O63" s="30">
        <f t="shared" si="25"/>
        <v>4</v>
      </c>
      <c r="P63" s="30">
        <f t="shared" si="25"/>
        <v>3</v>
      </c>
      <c r="Q63" s="30">
        <f t="shared" si="25"/>
        <v>2</v>
      </c>
      <c r="R63" s="30" t="str">
        <f t="shared" si="25"/>
        <v/>
      </c>
      <c r="S63" s="30" t="str">
        <f t="shared" si="25"/>
        <v/>
      </c>
      <c r="T63" s="33"/>
      <c r="U63" s="34">
        <f t="shared" si="26"/>
        <v>2</v>
      </c>
      <c r="V63" s="28">
        <f t="shared" si="28"/>
        <v>5</v>
      </c>
      <c r="W63" s="35" t="str">
        <f>invulblad!$Y$76</f>
        <v/>
      </c>
      <c r="X63" s="35">
        <f t="shared" si="27"/>
        <v>0</v>
      </c>
      <c r="Y63" s="35">
        <f t="shared" si="29"/>
        <v>0</v>
      </c>
      <c r="Z63" s="113"/>
      <c r="AA63" s="37"/>
      <c r="AB63" s="37"/>
      <c r="AC63" s="37"/>
      <c r="AD63" s="37"/>
      <c r="AE63" s="37"/>
      <c r="AF63" s="37"/>
      <c r="AG63" s="37"/>
      <c r="AH63" s="37"/>
      <c r="AI63" s="37"/>
      <c r="AJ63" s="33"/>
      <c r="AK63" s="33"/>
      <c r="AL63" s="33"/>
      <c r="AM63" s="33"/>
      <c r="AN63" s="33"/>
      <c r="AO63" s="33"/>
      <c r="AP63" s="33"/>
      <c r="AQ63" s="33"/>
      <c r="AR63" s="33"/>
      <c r="AS63" s="33"/>
      <c r="AT63" s="33"/>
      <c r="AU63" s="33"/>
      <c r="AV63" s="33"/>
      <c r="AW63" s="33"/>
      <c r="AX63" s="33"/>
      <c r="AY63" s="33"/>
      <c r="AZ63" s="33"/>
    </row>
    <row r="64" spans="1:52" hidden="1">
      <c r="A64" s="33"/>
      <c r="B64" s="33"/>
      <c r="C64" s="33"/>
      <c r="D64" s="32" t="s">
        <v>8</v>
      </c>
      <c r="E64" s="27" t="s">
        <v>103</v>
      </c>
      <c r="F64" s="27" t="s">
        <v>103</v>
      </c>
      <c r="G64" s="27" t="s">
        <v>103</v>
      </c>
      <c r="H64" s="27" t="s">
        <v>103</v>
      </c>
      <c r="I64" s="27"/>
      <c r="J64" s="27"/>
      <c r="K64" s="33"/>
      <c r="L64" s="122">
        <v>1</v>
      </c>
      <c r="M64" s="33"/>
      <c r="N64" s="30">
        <f t="shared" si="25"/>
        <v>5</v>
      </c>
      <c r="O64" s="30">
        <f t="shared" si="25"/>
        <v>4</v>
      </c>
      <c r="P64" s="30">
        <f t="shared" si="25"/>
        <v>3</v>
      </c>
      <c r="Q64" s="30">
        <f t="shared" si="25"/>
        <v>2</v>
      </c>
      <c r="R64" s="30" t="str">
        <f t="shared" si="25"/>
        <v/>
      </c>
      <c r="S64" s="30" t="str">
        <f t="shared" si="25"/>
        <v/>
      </c>
      <c r="T64" s="33"/>
      <c r="U64" s="31">
        <f t="shared" si="26"/>
        <v>2</v>
      </c>
      <c r="V64" s="29">
        <f t="shared" si="28"/>
        <v>5</v>
      </c>
      <c r="W64" s="36" t="str">
        <f>invulblad!$Y$81</f>
        <v/>
      </c>
      <c r="X64" s="36">
        <f t="shared" si="27"/>
        <v>0</v>
      </c>
      <c r="Y64" s="36">
        <f t="shared" si="29"/>
        <v>0</v>
      </c>
      <c r="Z64" s="113"/>
      <c r="AA64" s="37"/>
      <c r="AB64" s="37"/>
      <c r="AC64" s="37"/>
      <c r="AD64" s="37"/>
      <c r="AE64" s="37"/>
      <c r="AF64" s="37"/>
      <c r="AG64" s="37"/>
      <c r="AH64" s="37"/>
      <c r="AI64" s="37"/>
      <c r="AJ64" s="33"/>
      <c r="AK64" s="33"/>
      <c r="AL64" s="33"/>
      <c r="AM64" s="33"/>
      <c r="AN64" s="33"/>
      <c r="AO64" s="33"/>
      <c r="AP64" s="33"/>
      <c r="AQ64" s="33"/>
      <c r="AR64" s="33"/>
      <c r="AS64" s="33"/>
      <c r="AT64" s="33"/>
      <c r="AU64" s="33"/>
      <c r="AV64" s="33"/>
      <c r="AW64" s="33"/>
      <c r="AX64" s="33"/>
      <c r="AY64" s="33"/>
      <c r="AZ64" s="33"/>
    </row>
    <row r="65" spans="1:52" hidden="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114"/>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row>
    <row r="66" spans="1:52" s="38" customFormat="1" ht="26">
      <c r="A66" s="65">
        <f>A57+1</f>
        <v>7</v>
      </c>
      <c r="B66" s="65" t="s">
        <v>165</v>
      </c>
      <c r="C66" s="65" t="s">
        <v>113</v>
      </c>
      <c r="D66" s="66"/>
      <c r="E66" s="41">
        <v>5</v>
      </c>
      <c r="F66" s="41">
        <v>4</v>
      </c>
      <c r="G66" s="41">
        <v>3</v>
      </c>
      <c r="H66" s="41">
        <v>2</v>
      </c>
      <c r="I66" s="41">
        <v>1</v>
      </c>
      <c r="J66" s="41">
        <v>0</v>
      </c>
      <c r="K66" s="65"/>
      <c r="L66" s="67"/>
      <c r="M66" s="65"/>
      <c r="N66" s="67">
        <v>0</v>
      </c>
      <c r="O66" s="67">
        <v>1</v>
      </c>
      <c r="P66" s="67">
        <v>2</v>
      </c>
      <c r="Q66" s="67">
        <v>3</v>
      </c>
      <c r="R66" s="67">
        <v>4</v>
      </c>
      <c r="S66" s="67">
        <v>5</v>
      </c>
      <c r="T66" s="65"/>
      <c r="U66" s="68" t="s">
        <v>107</v>
      </c>
      <c r="V66" s="69" t="s">
        <v>108</v>
      </c>
      <c r="W66" s="70" t="s">
        <v>97</v>
      </c>
      <c r="X66" s="70" t="s">
        <v>100</v>
      </c>
      <c r="Y66" s="71" t="s">
        <v>104</v>
      </c>
      <c r="Z66" s="117">
        <f>SUM(Y67:Y73)</f>
        <v>0</v>
      </c>
      <c r="AA66" s="46">
        <f>IF(Z66&lt;$Y$3,1,IF(Z66&lt;$Y$2,2,3))</f>
        <v>1</v>
      </c>
      <c r="AB66" s="46">
        <f>VLOOKUP(B66,'tonen obv grootte'!$A$4:$F$22,6,FALSE)</f>
        <v>0</v>
      </c>
      <c r="AC66" s="46"/>
      <c r="AD66" s="228">
        <f>VLOOKUP(LEFT(B66,1),'volgorde alfabetisch'!$A$1:$B$27,2,FALSE)</f>
        <v>8</v>
      </c>
      <c r="AE66" s="46"/>
      <c r="AF66" s="46">
        <f>(AD66*100+(50-A66))</f>
        <v>843</v>
      </c>
      <c r="AG66" s="72" t="str">
        <f>B66</f>
        <v>SPORT (S)</v>
      </c>
      <c r="AH66" s="72" t="str">
        <f>C66</f>
        <v>sportruimte voor kleine sporten zoals tafeltennis, fitness, …</v>
      </c>
      <c r="AI66" s="72">
        <f>Z66</f>
        <v>0</v>
      </c>
      <c r="AJ66" s="46">
        <f>AA66*AB66</f>
        <v>0</v>
      </c>
      <c r="AK66" s="66" t="str">
        <f>B66</f>
        <v>SPORT (S)</v>
      </c>
      <c r="AL66" s="73">
        <f>U67</f>
        <v>2</v>
      </c>
      <c r="AM66" s="73">
        <f>V67</f>
        <v>5</v>
      </c>
      <c r="AN66" s="73">
        <f>U68</f>
        <v>2</v>
      </c>
      <c r="AO66" s="73">
        <f>V68</f>
        <v>5</v>
      </c>
      <c r="AP66" s="73">
        <f>U69</f>
        <v>2</v>
      </c>
      <c r="AQ66" s="73">
        <f>V69</f>
        <v>5</v>
      </c>
      <c r="AR66" s="73">
        <f>U70</f>
        <v>2</v>
      </c>
      <c r="AS66" s="73">
        <f>V70</f>
        <v>5</v>
      </c>
      <c r="AT66" s="73">
        <f>U71</f>
        <v>0</v>
      </c>
      <c r="AU66" s="73">
        <f>V71</f>
        <v>5</v>
      </c>
      <c r="AV66" s="73">
        <f>U72</f>
        <v>2</v>
      </c>
      <c r="AW66" s="73">
        <f>V72</f>
        <v>5</v>
      </c>
      <c r="AX66" s="73">
        <f>U73</f>
        <v>0</v>
      </c>
      <c r="AY66" s="73">
        <f>V73</f>
        <v>5</v>
      </c>
      <c r="AZ66" s="66">
        <f>Q66</f>
        <v>3</v>
      </c>
    </row>
    <row r="67" spans="1:52" hidden="1">
      <c r="A67" s="33"/>
      <c r="B67" s="33"/>
      <c r="C67" s="33"/>
      <c r="D67" s="32" t="s">
        <v>9</v>
      </c>
      <c r="E67" s="27" t="s">
        <v>103</v>
      </c>
      <c r="F67" s="27" t="s">
        <v>103</v>
      </c>
      <c r="G67" s="27" t="s">
        <v>103</v>
      </c>
      <c r="H67" s="27" t="s">
        <v>103</v>
      </c>
      <c r="I67" s="27"/>
      <c r="J67" s="27"/>
      <c r="K67" s="33"/>
      <c r="L67" s="122">
        <v>2</v>
      </c>
      <c r="M67" s="33"/>
      <c r="N67" s="30">
        <f t="shared" ref="N67:S73" si="30">IF(E67=$E$1,E$12,"")</f>
        <v>5</v>
      </c>
      <c r="O67" s="30">
        <f t="shared" si="30"/>
        <v>4</v>
      </c>
      <c r="P67" s="30">
        <f t="shared" si="30"/>
        <v>3</v>
      </c>
      <c r="Q67" s="30">
        <f t="shared" si="30"/>
        <v>2</v>
      </c>
      <c r="R67" s="30" t="str">
        <f t="shared" si="30"/>
        <v/>
      </c>
      <c r="S67" s="30" t="str">
        <f t="shared" si="30"/>
        <v/>
      </c>
      <c r="T67" s="33"/>
      <c r="U67" s="34">
        <f t="shared" ref="U67:U73" si="31">MIN(N67:S67)</f>
        <v>2</v>
      </c>
      <c r="V67" s="28">
        <f>MAX(N67:S67)</f>
        <v>5</v>
      </c>
      <c r="W67" s="35" t="str">
        <f>invulblad!$Y$46</f>
        <v/>
      </c>
      <c r="X67" s="35">
        <f t="shared" ref="X67:X73" si="32">IF(OR(W67&lt;U67,W67&gt;V67),0,1)</f>
        <v>0</v>
      </c>
      <c r="Y67" s="110">
        <f>X67*L67</f>
        <v>0</v>
      </c>
      <c r="Z67" s="113"/>
      <c r="AA67" s="37"/>
      <c r="AB67" s="37"/>
      <c r="AC67" s="37"/>
      <c r="AD67" s="37"/>
      <c r="AE67" s="37"/>
      <c r="AF67" s="37"/>
      <c r="AG67" s="37"/>
      <c r="AH67" s="37"/>
      <c r="AI67" s="37"/>
      <c r="AJ67" s="33"/>
      <c r="AK67" s="33"/>
      <c r="AL67" s="33"/>
      <c r="AM67" s="33"/>
      <c r="AN67" s="33"/>
      <c r="AO67" s="33"/>
      <c r="AP67" s="33"/>
      <c r="AQ67" s="33"/>
      <c r="AR67" s="33"/>
      <c r="AS67" s="33"/>
      <c r="AT67" s="33"/>
      <c r="AU67" s="33"/>
      <c r="AV67" s="33"/>
      <c r="AW67" s="33"/>
      <c r="AX67" s="33"/>
      <c r="AY67" s="33"/>
      <c r="AZ67" s="33"/>
    </row>
    <row r="68" spans="1:52" hidden="1">
      <c r="A68" s="33"/>
      <c r="B68" s="33"/>
      <c r="C68" s="33"/>
      <c r="D68" s="32" t="s">
        <v>4</v>
      </c>
      <c r="E68" s="27" t="s">
        <v>103</v>
      </c>
      <c r="F68" s="27" t="s">
        <v>103</v>
      </c>
      <c r="G68" s="27" t="s">
        <v>103</v>
      </c>
      <c r="H68" s="27" t="s">
        <v>103</v>
      </c>
      <c r="I68" s="27"/>
      <c r="J68" s="27"/>
      <c r="K68" s="33"/>
      <c r="L68" s="122">
        <v>2</v>
      </c>
      <c r="M68" s="33"/>
      <c r="N68" s="30">
        <f t="shared" si="30"/>
        <v>5</v>
      </c>
      <c r="O68" s="30">
        <f t="shared" si="30"/>
        <v>4</v>
      </c>
      <c r="P68" s="30">
        <f t="shared" si="30"/>
        <v>3</v>
      </c>
      <c r="Q68" s="30">
        <f t="shared" si="30"/>
        <v>2</v>
      </c>
      <c r="R68" s="30" t="str">
        <f t="shared" si="30"/>
        <v/>
      </c>
      <c r="S68" s="30" t="str">
        <f t="shared" si="30"/>
        <v/>
      </c>
      <c r="T68" s="33"/>
      <c r="U68" s="34">
        <f t="shared" si="31"/>
        <v>2</v>
      </c>
      <c r="V68" s="28">
        <f t="shared" ref="V68:V73" si="33">MAX(N68:S68)</f>
        <v>5</v>
      </c>
      <c r="W68" s="35" t="str">
        <f>invulblad!$Y$52</f>
        <v/>
      </c>
      <c r="X68" s="35">
        <f t="shared" si="32"/>
        <v>0</v>
      </c>
      <c r="Y68" s="35">
        <f t="shared" ref="Y68:Y73" si="34">X68*L68</f>
        <v>0</v>
      </c>
      <c r="Z68" s="113"/>
      <c r="AA68" s="37"/>
      <c r="AB68" s="37"/>
      <c r="AC68" s="37"/>
      <c r="AD68" s="37"/>
      <c r="AE68" s="37"/>
      <c r="AF68" s="37"/>
      <c r="AG68" s="37"/>
      <c r="AH68" s="37"/>
      <c r="AI68" s="37"/>
      <c r="AJ68" s="33"/>
      <c r="AK68" s="33"/>
      <c r="AL68" s="33"/>
      <c r="AM68" s="33"/>
      <c r="AN68" s="33"/>
      <c r="AO68" s="33"/>
      <c r="AP68" s="33"/>
      <c r="AQ68" s="33"/>
      <c r="AR68" s="33"/>
      <c r="AS68" s="33"/>
      <c r="AT68" s="33"/>
      <c r="AU68" s="33"/>
      <c r="AV68" s="33"/>
      <c r="AW68" s="33"/>
      <c r="AX68" s="33"/>
      <c r="AY68" s="33"/>
      <c r="AZ68" s="33"/>
    </row>
    <row r="69" spans="1:52" hidden="1">
      <c r="A69" s="33"/>
      <c r="B69" s="33"/>
      <c r="C69" s="33"/>
      <c r="D69" s="32" t="s">
        <v>5</v>
      </c>
      <c r="E69" s="27" t="s">
        <v>103</v>
      </c>
      <c r="F69" s="27" t="s">
        <v>103</v>
      </c>
      <c r="G69" s="27" t="s">
        <v>103</v>
      </c>
      <c r="H69" s="27" t="s">
        <v>103</v>
      </c>
      <c r="I69" s="27"/>
      <c r="J69" s="27"/>
      <c r="K69" s="33"/>
      <c r="L69" s="122">
        <v>1</v>
      </c>
      <c r="M69" s="33"/>
      <c r="N69" s="30">
        <f t="shared" si="30"/>
        <v>5</v>
      </c>
      <c r="O69" s="30">
        <f t="shared" si="30"/>
        <v>4</v>
      </c>
      <c r="P69" s="30">
        <f t="shared" si="30"/>
        <v>3</v>
      </c>
      <c r="Q69" s="30">
        <f t="shared" si="30"/>
        <v>2</v>
      </c>
      <c r="R69" s="30" t="str">
        <f t="shared" si="30"/>
        <v/>
      </c>
      <c r="S69" s="30" t="str">
        <f t="shared" si="30"/>
        <v/>
      </c>
      <c r="T69" s="33"/>
      <c r="U69" s="34">
        <f t="shared" si="31"/>
        <v>2</v>
      </c>
      <c r="V69" s="28">
        <f t="shared" si="33"/>
        <v>5</v>
      </c>
      <c r="W69" s="35" t="str">
        <f>invulblad!$Y$58</f>
        <v/>
      </c>
      <c r="X69" s="35">
        <f t="shared" si="32"/>
        <v>0</v>
      </c>
      <c r="Y69" s="35">
        <f t="shared" si="34"/>
        <v>0</v>
      </c>
      <c r="Z69" s="113"/>
      <c r="AA69" s="37"/>
      <c r="AB69" s="37"/>
      <c r="AC69" s="37"/>
      <c r="AD69" s="37"/>
      <c r="AE69" s="37"/>
      <c r="AF69" s="37"/>
      <c r="AG69" s="37"/>
      <c r="AH69" s="37"/>
      <c r="AI69" s="37"/>
      <c r="AJ69" s="33"/>
      <c r="AK69" s="33"/>
      <c r="AL69" s="33"/>
      <c r="AM69" s="33"/>
      <c r="AN69" s="33"/>
      <c r="AO69" s="33"/>
      <c r="AP69" s="33"/>
      <c r="AQ69" s="33"/>
      <c r="AR69" s="33"/>
      <c r="AS69" s="33"/>
      <c r="AT69" s="33"/>
      <c r="AU69" s="33"/>
      <c r="AV69" s="33"/>
      <c r="AW69" s="33"/>
      <c r="AX69" s="33"/>
      <c r="AY69" s="33"/>
      <c r="AZ69" s="33"/>
    </row>
    <row r="70" spans="1:52" hidden="1">
      <c r="A70" s="33"/>
      <c r="B70" s="33"/>
      <c r="C70" s="33"/>
      <c r="D70" s="32" t="s">
        <v>6</v>
      </c>
      <c r="E70" s="27" t="s">
        <v>103</v>
      </c>
      <c r="F70" s="27" t="s">
        <v>103</v>
      </c>
      <c r="G70" s="27" t="s">
        <v>103</v>
      </c>
      <c r="H70" s="27" t="s">
        <v>103</v>
      </c>
      <c r="I70" s="27"/>
      <c r="J70" s="27"/>
      <c r="K70" s="33"/>
      <c r="L70" s="122">
        <v>2</v>
      </c>
      <c r="M70" s="33"/>
      <c r="N70" s="30">
        <f t="shared" si="30"/>
        <v>5</v>
      </c>
      <c r="O70" s="30">
        <f t="shared" si="30"/>
        <v>4</v>
      </c>
      <c r="P70" s="30">
        <f t="shared" si="30"/>
        <v>3</v>
      </c>
      <c r="Q70" s="30">
        <f t="shared" si="30"/>
        <v>2</v>
      </c>
      <c r="R70" s="30" t="str">
        <f t="shared" si="30"/>
        <v/>
      </c>
      <c r="S70" s="30" t="str">
        <f t="shared" si="30"/>
        <v/>
      </c>
      <c r="T70" s="33"/>
      <c r="U70" s="34">
        <f t="shared" si="31"/>
        <v>2</v>
      </c>
      <c r="V70" s="28">
        <f t="shared" si="33"/>
        <v>5</v>
      </c>
      <c r="W70" s="35" t="str">
        <f>invulblad!$Y$65</f>
        <v/>
      </c>
      <c r="X70" s="35">
        <f t="shared" si="32"/>
        <v>0</v>
      </c>
      <c r="Y70" s="35">
        <f t="shared" si="34"/>
        <v>0</v>
      </c>
      <c r="Z70" s="113"/>
      <c r="AA70" s="37"/>
      <c r="AB70" s="37"/>
      <c r="AC70" s="37"/>
      <c r="AD70" s="37"/>
      <c r="AE70" s="37"/>
      <c r="AF70" s="37"/>
      <c r="AG70" s="37"/>
      <c r="AH70" s="37"/>
      <c r="AI70" s="37"/>
      <c r="AJ70" s="33"/>
      <c r="AK70" s="33"/>
      <c r="AL70" s="33"/>
      <c r="AM70" s="33"/>
      <c r="AN70" s="33"/>
      <c r="AO70" s="33"/>
      <c r="AP70" s="33"/>
      <c r="AQ70" s="33"/>
      <c r="AR70" s="33"/>
      <c r="AS70" s="33"/>
      <c r="AT70" s="33"/>
      <c r="AU70" s="33"/>
      <c r="AV70" s="33"/>
      <c r="AW70" s="33"/>
      <c r="AX70" s="33"/>
      <c r="AY70" s="33"/>
      <c r="AZ70" s="33"/>
    </row>
    <row r="71" spans="1:52" hidden="1">
      <c r="A71" s="33"/>
      <c r="B71" s="33"/>
      <c r="C71" s="33"/>
      <c r="D71" s="32" t="s">
        <v>35</v>
      </c>
      <c r="E71" s="27" t="s">
        <v>103</v>
      </c>
      <c r="F71" s="27" t="s">
        <v>103</v>
      </c>
      <c r="G71" s="27" t="s">
        <v>103</v>
      </c>
      <c r="H71" s="27" t="s">
        <v>103</v>
      </c>
      <c r="I71" s="27" t="s">
        <v>103</v>
      </c>
      <c r="J71" s="27" t="s">
        <v>103</v>
      </c>
      <c r="K71" s="33"/>
      <c r="L71" s="122">
        <v>1</v>
      </c>
      <c r="M71" s="33"/>
      <c r="N71" s="30">
        <f t="shared" si="30"/>
        <v>5</v>
      </c>
      <c r="O71" s="30">
        <f t="shared" si="30"/>
        <v>4</v>
      </c>
      <c r="P71" s="30">
        <f t="shared" si="30"/>
        <v>3</v>
      </c>
      <c r="Q71" s="30">
        <f t="shared" si="30"/>
        <v>2</v>
      </c>
      <c r="R71" s="30">
        <f t="shared" si="30"/>
        <v>1</v>
      </c>
      <c r="S71" s="30">
        <f t="shared" si="30"/>
        <v>0</v>
      </c>
      <c r="T71" s="33"/>
      <c r="U71" s="34">
        <f t="shared" si="31"/>
        <v>0</v>
      </c>
      <c r="V71" s="28">
        <f t="shared" si="33"/>
        <v>5</v>
      </c>
      <c r="W71" s="35" t="str">
        <f>invulblad!$Y$71</f>
        <v/>
      </c>
      <c r="X71" s="35">
        <f t="shared" si="32"/>
        <v>0</v>
      </c>
      <c r="Y71" s="35">
        <f t="shared" si="34"/>
        <v>0</v>
      </c>
      <c r="Z71" s="113"/>
      <c r="AA71" s="37"/>
      <c r="AB71" s="37"/>
      <c r="AC71" s="37"/>
      <c r="AD71" s="37"/>
      <c r="AE71" s="37"/>
      <c r="AF71" s="37"/>
      <c r="AG71" s="37"/>
      <c r="AH71" s="37"/>
      <c r="AI71" s="37"/>
      <c r="AJ71" s="33"/>
      <c r="AK71" s="33"/>
      <c r="AL71" s="33"/>
      <c r="AM71" s="33"/>
      <c r="AN71" s="33"/>
      <c r="AO71" s="33"/>
      <c r="AP71" s="33"/>
      <c r="AQ71" s="33"/>
      <c r="AR71" s="33"/>
      <c r="AS71" s="33"/>
      <c r="AT71" s="33"/>
      <c r="AU71" s="33"/>
      <c r="AV71" s="33"/>
      <c r="AW71" s="33"/>
      <c r="AX71" s="33"/>
      <c r="AY71" s="33"/>
      <c r="AZ71" s="33"/>
    </row>
    <row r="72" spans="1:52" hidden="1">
      <c r="A72" s="33"/>
      <c r="B72" s="33"/>
      <c r="C72" s="33"/>
      <c r="D72" s="32" t="s">
        <v>7</v>
      </c>
      <c r="E72" s="27" t="s">
        <v>103</v>
      </c>
      <c r="F72" s="27" t="s">
        <v>103</v>
      </c>
      <c r="G72" s="27" t="s">
        <v>103</v>
      </c>
      <c r="H72" s="27" t="s">
        <v>103</v>
      </c>
      <c r="I72" s="27"/>
      <c r="J72" s="27"/>
      <c r="K72" s="33"/>
      <c r="L72" s="122">
        <v>1</v>
      </c>
      <c r="M72" s="33"/>
      <c r="N72" s="30">
        <f t="shared" si="30"/>
        <v>5</v>
      </c>
      <c r="O72" s="30">
        <f t="shared" si="30"/>
        <v>4</v>
      </c>
      <c r="P72" s="30">
        <f t="shared" si="30"/>
        <v>3</v>
      </c>
      <c r="Q72" s="30">
        <f t="shared" si="30"/>
        <v>2</v>
      </c>
      <c r="R72" s="30" t="str">
        <f t="shared" si="30"/>
        <v/>
      </c>
      <c r="S72" s="30" t="str">
        <f t="shared" si="30"/>
        <v/>
      </c>
      <c r="T72" s="33"/>
      <c r="U72" s="34">
        <f t="shared" si="31"/>
        <v>2</v>
      </c>
      <c r="V72" s="28">
        <f t="shared" si="33"/>
        <v>5</v>
      </c>
      <c r="W72" s="35" t="str">
        <f>invulblad!$Y$76</f>
        <v/>
      </c>
      <c r="X72" s="35">
        <f t="shared" si="32"/>
        <v>0</v>
      </c>
      <c r="Y72" s="35">
        <f t="shared" si="34"/>
        <v>0</v>
      </c>
      <c r="Z72" s="113"/>
      <c r="AA72" s="37"/>
      <c r="AB72" s="37"/>
      <c r="AC72" s="37"/>
      <c r="AD72" s="37"/>
      <c r="AE72" s="37"/>
      <c r="AF72" s="37"/>
      <c r="AG72" s="37"/>
      <c r="AH72" s="37"/>
      <c r="AI72" s="37"/>
      <c r="AJ72" s="33"/>
      <c r="AK72" s="33"/>
      <c r="AL72" s="33"/>
      <c r="AM72" s="33"/>
      <c r="AN72" s="33"/>
      <c r="AO72" s="33"/>
      <c r="AP72" s="33"/>
      <c r="AQ72" s="33"/>
      <c r="AR72" s="33"/>
      <c r="AS72" s="33"/>
      <c r="AT72" s="33"/>
      <c r="AU72" s="33"/>
      <c r="AV72" s="33"/>
      <c r="AW72" s="33"/>
      <c r="AX72" s="33"/>
      <c r="AY72" s="33"/>
      <c r="AZ72" s="33"/>
    </row>
    <row r="73" spans="1:52" hidden="1">
      <c r="A73" s="33"/>
      <c r="B73" s="33"/>
      <c r="C73" s="33"/>
      <c r="D73" s="32" t="s">
        <v>8</v>
      </c>
      <c r="E73" s="27" t="s">
        <v>103</v>
      </c>
      <c r="F73" s="27" t="s">
        <v>103</v>
      </c>
      <c r="G73" s="27" t="s">
        <v>103</v>
      </c>
      <c r="H73" s="27" t="s">
        <v>103</v>
      </c>
      <c r="I73" s="27" t="s">
        <v>103</v>
      </c>
      <c r="J73" s="27" t="s">
        <v>103</v>
      </c>
      <c r="K73" s="33"/>
      <c r="L73" s="122">
        <v>1</v>
      </c>
      <c r="M73" s="33"/>
      <c r="N73" s="30">
        <f t="shared" si="30"/>
        <v>5</v>
      </c>
      <c r="O73" s="30">
        <f t="shared" si="30"/>
        <v>4</v>
      </c>
      <c r="P73" s="30">
        <f t="shared" si="30"/>
        <v>3</v>
      </c>
      <c r="Q73" s="30">
        <f t="shared" si="30"/>
        <v>2</v>
      </c>
      <c r="R73" s="30">
        <f t="shared" si="30"/>
        <v>1</v>
      </c>
      <c r="S73" s="30">
        <f t="shared" si="30"/>
        <v>0</v>
      </c>
      <c r="T73" s="33"/>
      <c r="U73" s="31">
        <f t="shared" si="31"/>
        <v>0</v>
      </c>
      <c r="V73" s="29">
        <f t="shared" si="33"/>
        <v>5</v>
      </c>
      <c r="W73" s="36" t="str">
        <f>invulblad!$Y$81</f>
        <v/>
      </c>
      <c r="X73" s="36">
        <f t="shared" si="32"/>
        <v>0</v>
      </c>
      <c r="Y73" s="36">
        <f t="shared" si="34"/>
        <v>0</v>
      </c>
      <c r="Z73" s="113"/>
      <c r="AA73" s="37"/>
      <c r="AB73" s="37"/>
      <c r="AC73" s="37"/>
      <c r="AD73" s="37"/>
      <c r="AE73" s="37"/>
      <c r="AF73" s="37"/>
      <c r="AG73" s="37"/>
      <c r="AH73" s="37"/>
      <c r="AI73" s="37"/>
      <c r="AJ73" s="33"/>
      <c r="AK73" s="33"/>
      <c r="AL73" s="33"/>
      <c r="AM73" s="33"/>
      <c r="AN73" s="33"/>
      <c r="AO73" s="33"/>
      <c r="AP73" s="33"/>
      <c r="AQ73" s="33"/>
      <c r="AR73" s="33"/>
      <c r="AS73" s="33"/>
      <c r="AT73" s="33"/>
      <c r="AU73" s="33"/>
      <c r="AV73" s="33"/>
      <c r="AW73" s="33"/>
      <c r="AX73" s="33"/>
      <c r="AY73" s="33"/>
      <c r="AZ73" s="33"/>
    </row>
    <row r="74" spans="1:52" hidden="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114"/>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row>
    <row r="75" spans="1:52" s="38" customFormat="1" ht="26">
      <c r="A75" s="65">
        <f>A66+1</f>
        <v>8</v>
      </c>
      <c r="B75" s="65" t="s">
        <v>164</v>
      </c>
      <c r="C75" s="65" t="s">
        <v>114</v>
      </c>
      <c r="D75" s="66"/>
      <c r="E75" s="41">
        <v>5</v>
      </c>
      <c r="F75" s="41">
        <v>4</v>
      </c>
      <c r="G75" s="41">
        <v>3</v>
      </c>
      <c r="H75" s="41">
        <v>2</v>
      </c>
      <c r="I75" s="41">
        <v>1</v>
      </c>
      <c r="J75" s="41">
        <v>0</v>
      </c>
      <c r="K75" s="65"/>
      <c r="L75" s="67"/>
      <c r="M75" s="65"/>
      <c r="N75" s="67">
        <v>0</v>
      </c>
      <c r="O75" s="67">
        <v>1</v>
      </c>
      <c r="P75" s="67">
        <v>2</v>
      </c>
      <c r="Q75" s="67">
        <v>3</v>
      </c>
      <c r="R75" s="67">
        <v>4</v>
      </c>
      <c r="S75" s="67">
        <v>5</v>
      </c>
      <c r="T75" s="65"/>
      <c r="U75" s="68" t="s">
        <v>107</v>
      </c>
      <c r="V75" s="69" t="s">
        <v>108</v>
      </c>
      <c r="W75" s="70" t="s">
        <v>97</v>
      </c>
      <c r="X75" s="70" t="s">
        <v>100</v>
      </c>
      <c r="Y75" s="71" t="s">
        <v>104</v>
      </c>
      <c r="Z75" s="117">
        <f>SUM(Y76:Y82)</f>
        <v>0</v>
      </c>
      <c r="AA75" s="46">
        <f>IF(Z75&lt;$Y$3,1,IF(Z75&lt;$Y$2,2,3))</f>
        <v>1</v>
      </c>
      <c r="AB75" s="46">
        <f>VLOOKUP(B75,'tonen obv grootte'!$A$4:$F$22,6,FALSE)</f>
        <v>0</v>
      </c>
      <c r="AC75" s="46"/>
      <c r="AD75" s="228">
        <f>VLOOKUP(LEFT(B75,1),'volgorde alfabetisch'!$A$1:$B$27,2,FALSE)</f>
        <v>8</v>
      </c>
      <c r="AE75" s="46"/>
      <c r="AF75" s="46">
        <f>(AD75*100+(50-A75))</f>
        <v>842</v>
      </c>
      <c r="AG75" s="72" t="str">
        <f>B75</f>
        <v>SPORT (M)</v>
      </c>
      <c r="AH75" s="72" t="str">
        <f>C75</f>
        <v>turnzaal, trampoline, circusschool, dans, …</v>
      </c>
      <c r="AI75" s="72">
        <f>Z75</f>
        <v>0</v>
      </c>
      <c r="AJ75" s="46">
        <f>AA75*AB75</f>
        <v>0</v>
      </c>
      <c r="AK75" s="66" t="str">
        <f>B75</f>
        <v>SPORT (M)</v>
      </c>
      <c r="AL75" s="73">
        <f>U76</f>
        <v>4</v>
      </c>
      <c r="AM75" s="73">
        <f>V76</f>
        <v>5</v>
      </c>
      <c r="AN75" s="73">
        <f>U77</f>
        <v>4</v>
      </c>
      <c r="AO75" s="73">
        <f>V77</f>
        <v>5</v>
      </c>
      <c r="AP75" s="73">
        <f>U78</f>
        <v>2</v>
      </c>
      <c r="AQ75" s="73">
        <f>V78</f>
        <v>5</v>
      </c>
      <c r="AR75" s="73">
        <f>U79</f>
        <v>4</v>
      </c>
      <c r="AS75" s="73">
        <f>V79</f>
        <v>5</v>
      </c>
      <c r="AT75" s="73">
        <f>U80</f>
        <v>2</v>
      </c>
      <c r="AU75" s="73">
        <f>V80</f>
        <v>5</v>
      </c>
      <c r="AV75" s="73">
        <f>U81</f>
        <v>2</v>
      </c>
      <c r="AW75" s="73">
        <f>V81</f>
        <v>5</v>
      </c>
      <c r="AX75" s="73">
        <f>U82</f>
        <v>0</v>
      </c>
      <c r="AY75" s="73">
        <f>V82</f>
        <v>5</v>
      </c>
      <c r="AZ75" s="66">
        <f>Q75</f>
        <v>3</v>
      </c>
    </row>
    <row r="76" spans="1:52" hidden="1">
      <c r="A76" s="33"/>
      <c r="B76" s="33"/>
      <c r="C76" s="33"/>
      <c r="D76" s="32" t="s">
        <v>9</v>
      </c>
      <c r="E76" s="27" t="s">
        <v>103</v>
      </c>
      <c r="F76" s="27" t="s">
        <v>103</v>
      </c>
      <c r="G76" s="27"/>
      <c r="H76" s="27"/>
      <c r="I76" s="27"/>
      <c r="J76" s="27"/>
      <c r="K76" s="33"/>
      <c r="L76" s="122">
        <v>2</v>
      </c>
      <c r="M76" s="33"/>
      <c r="N76" s="30">
        <f t="shared" ref="N76:S82" si="35">IF(E76=$E$1,E$12,"")</f>
        <v>5</v>
      </c>
      <c r="O76" s="30">
        <f t="shared" si="35"/>
        <v>4</v>
      </c>
      <c r="P76" s="30" t="str">
        <f t="shared" si="35"/>
        <v/>
      </c>
      <c r="Q76" s="30" t="str">
        <f t="shared" si="35"/>
        <v/>
      </c>
      <c r="R76" s="30" t="str">
        <f t="shared" si="35"/>
        <v/>
      </c>
      <c r="S76" s="30" t="str">
        <f t="shared" si="35"/>
        <v/>
      </c>
      <c r="T76" s="33"/>
      <c r="U76" s="34">
        <f t="shared" ref="U76:U82" si="36">MIN(N76:S76)</f>
        <v>4</v>
      </c>
      <c r="V76" s="28">
        <f>MAX(N76:S76)</f>
        <v>5</v>
      </c>
      <c r="W76" s="35" t="str">
        <f>invulblad!$Y$46</f>
        <v/>
      </c>
      <c r="X76" s="35">
        <f t="shared" ref="X76:X82" si="37">IF(OR(W76&lt;U76,W76&gt;V76),0,1)</f>
        <v>0</v>
      </c>
      <c r="Y76" s="110">
        <f>X76*L76</f>
        <v>0</v>
      </c>
      <c r="Z76" s="113"/>
      <c r="AA76" s="37"/>
      <c r="AB76" s="37"/>
      <c r="AC76" s="37"/>
      <c r="AD76" s="37"/>
      <c r="AE76" s="37"/>
      <c r="AF76" s="37"/>
      <c r="AG76" s="37"/>
      <c r="AH76" s="37"/>
      <c r="AI76" s="37"/>
      <c r="AJ76" s="33"/>
      <c r="AK76" s="33"/>
      <c r="AL76" s="33"/>
      <c r="AM76" s="33"/>
      <c r="AN76" s="33"/>
      <c r="AO76" s="33"/>
      <c r="AP76" s="33"/>
      <c r="AQ76" s="33"/>
      <c r="AR76" s="33"/>
      <c r="AS76" s="33"/>
      <c r="AT76" s="33"/>
      <c r="AU76" s="33"/>
      <c r="AV76" s="33"/>
      <c r="AW76" s="33"/>
      <c r="AX76" s="33"/>
      <c r="AY76" s="33"/>
      <c r="AZ76" s="33"/>
    </row>
    <row r="77" spans="1:52" hidden="1">
      <c r="A77" s="33"/>
      <c r="B77" s="33"/>
      <c r="C77" s="33"/>
      <c r="D77" s="32" t="s">
        <v>4</v>
      </c>
      <c r="E77" s="27" t="s">
        <v>103</v>
      </c>
      <c r="F77" s="27" t="s">
        <v>103</v>
      </c>
      <c r="G77" s="27"/>
      <c r="H77" s="27"/>
      <c r="I77" s="27"/>
      <c r="J77" s="27"/>
      <c r="K77" s="33"/>
      <c r="L77" s="122">
        <v>2</v>
      </c>
      <c r="M77" s="33"/>
      <c r="N77" s="30">
        <f t="shared" si="35"/>
        <v>5</v>
      </c>
      <c r="O77" s="30">
        <f t="shared" si="35"/>
        <v>4</v>
      </c>
      <c r="P77" s="30" t="str">
        <f t="shared" si="35"/>
        <v/>
      </c>
      <c r="Q77" s="30" t="str">
        <f t="shared" si="35"/>
        <v/>
      </c>
      <c r="R77" s="30" t="str">
        <f t="shared" si="35"/>
        <v/>
      </c>
      <c r="S77" s="30" t="str">
        <f t="shared" si="35"/>
        <v/>
      </c>
      <c r="T77" s="33"/>
      <c r="U77" s="34">
        <f t="shared" si="36"/>
        <v>4</v>
      </c>
      <c r="V77" s="28">
        <f t="shared" ref="V77:V82" si="38">MAX(N77:S77)</f>
        <v>5</v>
      </c>
      <c r="W77" s="35" t="str">
        <f>invulblad!$Y$52</f>
        <v/>
      </c>
      <c r="X77" s="35">
        <f t="shared" si="37"/>
        <v>0</v>
      </c>
      <c r="Y77" s="35">
        <f t="shared" ref="Y77:Y82" si="39">X77*L77</f>
        <v>0</v>
      </c>
      <c r="Z77" s="113"/>
      <c r="AA77" s="37"/>
      <c r="AB77" s="37"/>
      <c r="AC77" s="37"/>
      <c r="AD77" s="37"/>
      <c r="AE77" s="37"/>
      <c r="AF77" s="37"/>
      <c r="AG77" s="37"/>
      <c r="AH77" s="37"/>
      <c r="AI77" s="37"/>
      <c r="AJ77" s="33"/>
      <c r="AK77" s="33"/>
      <c r="AL77" s="33"/>
      <c r="AM77" s="33"/>
      <c r="AN77" s="33"/>
      <c r="AO77" s="33"/>
      <c r="AP77" s="33"/>
      <c r="AQ77" s="33"/>
      <c r="AR77" s="33"/>
      <c r="AS77" s="33"/>
      <c r="AT77" s="33"/>
      <c r="AU77" s="33"/>
      <c r="AV77" s="33"/>
      <c r="AW77" s="33"/>
      <c r="AX77" s="33"/>
      <c r="AY77" s="33"/>
      <c r="AZ77" s="33"/>
    </row>
    <row r="78" spans="1:52" hidden="1">
      <c r="A78" s="33"/>
      <c r="B78" s="33"/>
      <c r="C78" s="33"/>
      <c r="D78" s="32" t="s">
        <v>5</v>
      </c>
      <c r="E78" s="27" t="s">
        <v>103</v>
      </c>
      <c r="F78" s="27" t="s">
        <v>103</v>
      </c>
      <c r="G78" s="27" t="s">
        <v>103</v>
      </c>
      <c r="H78" s="27" t="s">
        <v>103</v>
      </c>
      <c r="I78" s="27"/>
      <c r="J78" s="27"/>
      <c r="K78" s="33"/>
      <c r="L78" s="122">
        <v>1</v>
      </c>
      <c r="M78" s="33"/>
      <c r="N78" s="30">
        <f t="shared" si="35"/>
        <v>5</v>
      </c>
      <c r="O78" s="30">
        <f t="shared" si="35"/>
        <v>4</v>
      </c>
      <c r="P78" s="30">
        <f t="shared" si="35"/>
        <v>3</v>
      </c>
      <c r="Q78" s="30">
        <f t="shared" si="35"/>
        <v>2</v>
      </c>
      <c r="R78" s="30" t="str">
        <f t="shared" si="35"/>
        <v/>
      </c>
      <c r="S78" s="30" t="str">
        <f t="shared" si="35"/>
        <v/>
      </c>
      <c r="T78" s="33"/>
      <c r="U78" s="34">
        <f t="shared" si="36"/>
        <v>2</v>
      </c>
      <c r="V78" s="28">
        <f t="shared" si="38"/>
        <v>5</v>
      </c>
      <c r="W78" s="35" t="str">
        <f>invulblad!$Y$58</f>
        <v/>
      </c>
      <c r="X78" s="35">
        <f t="shared" si="37"/>
        <v>0</v>
      </c>
      <c r="Y78" s="35">
        <f t="shared" si="39"/>
        <v>0</v>
      </c>
      <c r="Z78" s="113"/>
      <c r="AA78" s="37"/>
      <c r="AB78" s="37"/>
      <c r="AC78" s="37"/>
      <c r="AD78" s="37"/>
      <c r="AE78" s="37"/>
      <c r="AF78" s="37"/>
      <c r="AG78" s="37"/>
      <c r="AH78" s="37"/>
      <c r="AI78" s="37"/>
      <c r="AJ78" s="33"/>
      <c r="AK78" s="33"/>
      <c r="AL78" s="33"/>
      <c r="AM78" s="33"/>
      <c r="AN78" s="33"/>
      <c r="AO78" s="33"/>
      <c r="AP78" s="33"/>
      <c r="AQ78" s="33"/>
      <c r="AR78" s="33"/>
      <c r="AS78" s="33"/>
      <c r="AT78" s="33"/>
      <c r="AU78" s="33"/>
      <c r="AV78" s="33"/>
      <c r="AW78" s="33"/>
      <c r="AX78" s="33"/>
      <c r="AY78" s="33"/>
      <c r="AZ78" s="33"/>
    </row>
    <row r="79" spans="1:52" hidden="1">
      <c r="A79" s="33"/>
      <c r="B79" s="33"/>
      <c r="C79" s="33"/>
      <c r="D79" s="32" t="s">
        <v>6</v>
      </c>
      <c r="E79" s="27" t="s">
        <v>103</v>
      </c>
      <c r="F79" s="27" t="s">
        <v>103</v>
      </c>
      <c r="G79" s="27"/>
      <c r="H79" s="27"/>
      <c r="I79" s="27"/>
      <c r="J79" s="27"/>
      <c r="K79" s="33"/>
      <c r="L79" s="122">
        <v>2</v>
      </c>
      <c r="M79" s="33"/>
      <c r="N79" s="30">
        <f t="shared" si="35"/>
        <v>5</v>
      </c>
      <c r="O79" s="30">
        <f t="shared" si="35"/>
        <v>4</v>
      </c>
      <c r="P79" s="30" t="str">
        <f t="shared" si="35"/>
        <v/>
      </c>
      <c r="Q79" s="30" t="str">
        <f t="shared" si="35"/>
        <v/>
      </c>
      <c r="R79" s="30" t="str">
        <f t="shared" si="35"/>
        <v/>
      </c>
      <c r="S79" s="30" t="str">
        <f t="shared" si="35"/>
        <v/>
      </c>
      <c r="T79" s="33"/>
      <c r="U79" s="34">
        <f t="shared" si="36"/>
        <v>4</v>
      </c>
      <c r="V79" s="28">
        <f t="shared" si="38"/>
        <v>5</v>
      </c>
      <c r="W79" s="35" t="str">
        <f>invulblad!$Y$65</f>
        <v/>
      </c>
      <c r="X79" s="35">
        <f t="shared" si="37"/>
        <v>0</v>
      </c>
      <c r="Y79" s="35">
        <f t="shared" si="39"/>
        <v>0</v>
      </c>
      <c r="Z79" s="113"/>
      <c r="AA79" s="37"/>
      <c r="AB79" s="37"/>
      <c r="AC79" s="37"/>
      <c r="AD79" s="37"/>
      <c r="AE79" s="37"/>
      <c r="AF79" s="37"/>
      <c r="AG79" s="37"/>
      <c r="AH79" s="37"/>
      <c r="AI79" s="37"/>
      <c r="AJ79" s="33"/>
      <c r="AK79" s="33"/>
      <c r="AL79" s="33"/>
      <c r="AM79" s="33"/>
      <c r="AN79" s="33"/>
      <c r="AO79" s="33"/>
      <c r="AP79" s="33"/>
      <c r="AQ79" s="33"/>
      <c r="AR79" s="33"/>
      <c r="AS79" s="33"/>
      <c r="AT79" s="33"/>
      <c r="AU79" s="33"/>
      <c r="AV79" s="33"/>
      <c r="AW79" s="33"/>
      <c r="AX79" s="33"/>
      <c r="AY79" s="33"/>
      <c r="AZ79" s="33"/>
    </row>
    <row r="80" spans="1:52" hidden="1">
      <c r="A80" s="33"/>
      <c r="B80" s="33"/>
      <c r="C80" s="33"/>
      <c r="D80" s="32" t="s">
        <v>35</v>
      </c>
      <c r="E80" s="27" t="s">
        <v>103</v>
      </c>
      <c r="F80" s="27" t="s">
        <v>103</v>
      </c>
      <c r="G80" s="27" t="s">
        <v>103</v>
      </c>
      <c r="H80" s="27" t="s">
        <v>103</v>
      </c>
      <c r="I80" s="27"/>
      <c r="J80" s="27"/>
      <c r="K80" s="33"/>
      <c r="L80" s="122">
        <v>1</v>
      </c>
      <c r="M80" s="33"/>
      <c r="N80" s="30">
        <f t="shared" si="35"/>
        <v>5</v>
      </c>
      <c r="O80" s="30">
        <f t="shared" si="35"/>
        <v>4</v>
      </c>
      <c r="P80" s="30">
        <f t="shared" si="35"/>
        <v>3</v>
      </c>
      <c r="Q80" s="30">
        <f t="shared" si="35"/>
        <v>2</v>
      </c>
      <c r="R80" s="30" t="str">
        <f t="shared" si="35"/>
        <v/>
      </c>
      <c r="S80" s="30" t="str">
        <f t="shared" si="35"/>
        <v/>
      </c>
      <c r="T80" s="33"/>
      <c r="U80" s="34">
        <f t="shared" si="36"/>
        <v>2</v>
      </c>
      <c r="V80" s="28">
        <f t="shared" si="38"/>
        <v>5</v>
      </c>
      <c r="W80" s="35" t="str">
        <f>invulblad!$Y$71</f>
        <v/>
      </c>
      <c r="X80" s="35">
        <f t="shared" si="37"/>
        <v>0</v>
      </c>
      <c r="Y80" s="35">
        <f t="shared" si="39"/>
        <v>0</v>
      </c>
      <c r="Z80" s="113"/>
      <c r="AA80" s="37"/>
      <c r="AB80" s="37"/>
      <c r="AC80" s="37"/>
      <c r="AD80" s="37"/>
      <c r="AE80" s="37"/>
      <c r="AF80" s="37"/>
      <c r="AG80" s="37"/>
      <c r="AH80" s="37"/>
      <c r="AI80" s="37"/>
      <c r="AJ80" s="33"/>
      <c r="AK80" s="33"/>
      <c r="AL80" s="33"/>
      <c r="AM80" s="33"/>
      <c r="AN80" s="33"/>
      <c r="AO80" s="33"/>
      <c r="AP80" s="33"/>
      <c r="AQ80" s="33"/>
      <c r="AR80" s="33"/>
      <c r="AS80" s="33"/>
      <c r="AT80" s="33"/>
      <c r="AU80" s="33"/>
      <c r="AV80" s="33"/>
      <c r="AW80" s="33"/>
      <c r="AX80" s="33"/>
      <c r="AY80" s="33"/>
      <c r="AZ80" s="33"/>
    </row>
    <row r="81" spans="1:52" hidden="1">
      <c r="A81" s="33"/>
      <c r="B81" s="33"/>
      <c r="C81" s="33"/>
      <c r="D81" s="32" t="s">
        <v>7</v>
      </c>
      <c r="E81" s="27" t="s">
        <v>103</v>
      </c>
      <c r="F81" s="27" t="s">
        <v>103</v>
      </c>
      <c r="G81" s="27" t="s">
        <v>103</v>
      </c>
      <c r="H81" s="27" t="s">
        <v>103</v>
      </c>
      <c r="I81" s="27"/>
      <c r="J81" s="27"/>
      <c r="K81" s="33"/>
      <c r="L81" s="122">
        <v>1</v>
      </c>
      <c r="M81" s="33"/>
      <c r="N81" s="30">
        <f t="shared" si="35"/>
        <v>5</v>
      </c>
      <c r="O81" s="30">
        <f t="shared" si="35"/>
        <v>4</v>
      </c>
      <c r="P81" s="30">
        <f t="shared" si="35"/>
        <v>3</v>
      </c>
      <c r="Q81" s="30">
        <f t="shared" si="35"/>
        <v>2</v>
      </c>
      <c r="R81" s="30" t="str">
        <f t="shared" si="35"/>
        <v/>
      </c>
      <c r="S81" s="30" t="str">
        <f t="shared" si="35"/>
        <v/>
      </c>
      <c r="T81" s="33"/>
      <c r="U81" s="34">
        <f t="shared" si="36"/>
        <v>2</v>
      </c>
      <c r="V81" s="28">
        <f t="shared" si="38"/>
        <v>5</v>
      </c>
      <c r="W81" s="35" t="str">
        <f>invulblad!$Y$76</f>
        <v/>
      </c>
      <c r="X81" s="35">
        <f t="shared" si="37"/>
        <v>0</v>
      </c>
      <c r="Y81" s="35">
        <f t="shared" si="39"/>
        <v>0</v>
      </c>
      <c r="Z81" s="113"/>
      <c r="AA81" s="37"/>
      <c r="AB81" s="37"/>
      <c r="AC81" s="37"/>
      <c r="AD81" s="37"/>
      <c r="AE81" s="37"/>
      <c r="AF81" s="37"/>
      <c r="AG81" s="37"/>
      <c r="AH81" s="37"/>
      <c r="AI81" s="37"/>
      <c r="AJ81" s="33"/>
      <c r="AK81" s="33"/>
      <c r="AL81" s="33"/>
      <c r="AM81" s="33"/>
      <c r="AN81" s="33"/>
      <c r="AO81" s="33"/>
      <c r="AP81" s="33"/>
      <c r="AQ81" s="33"/>
      <c r="AR81" s="33"/>
      <c r="AS81" s="33"/>
      <c r="AT81" s="33"/>
      <c r="AU81" s="33"/>
      <c r="AV81" s="33"/>
      <c r="AW81" s="33"/>
      <c r="AX81" s="33"/>
      <c r="AY81" s="33"/>
      <c r="AZ81" s="33"/>
    </row>
    <row r="82" spans="1:52" hidden="1">
      <c r="A82" s="33"/>
      <c r="B82" s="33"/>
      <c r="C82" s="33"/>
      <c r="D82" s="32" t="s">
        <v>8</v>
      </c>
      <c r="E82" s="27" t="s">
        <v>103</v>
      </c>
      <c r="F82" s="27" t="s">
        <v>103</v>
      </c>
      <c r="G82" s="27" t="s">
        <v>103</v>
      </c>
      <c r="H82" s="27" t="s">
        <v>103</v>
      </c>
      <c r="I82" s="27" t="s">
        <v>103</v>
      </c>
      <c r="J82" s="27" t="s">
        <v>103</v>
      </c>
      <c r="K82" s="33"/>
      <c r="L82" s="122">
        <v>1</v>
      </c>
      <c r="M82" s="33"/>
      <c r="N82" s="30">
        <f t="shared" si="35"/>
        <v>5</v>
      </c>
      <c r="O82" s="30">
        <f t="shared" si="35"/>
        <v>4</v>
      </c>
      <c r="P82" s="30">
        <f t="shared" si="35"/>
        <v>3</v>
      </c>
      <c r="Q82" s="30">
        <f t="shared" si="35"/>
        <v>2</v>
      </c>
      <c r="R82" s="30">
        <f t="shared" si="35"/>
        <v>1</v>
      </c>
      <c r="S82" s="30">
        <f t="shared" si="35"/>
        <v>0</v>
      </c>
      <c r="T82" s="33"/>
      <c r="U82" s="31">
        <f t="shared" si="36"/>
        <v>0</v>
      </c>
      <c r="V82" s="29">
        <f t="shared" si="38"/>
        <v>5</v>
      </c>
      <c r="W82" s="36" t="str">
        <f>invulblad!$Y$81</f>
        <v/>
      </c>
      <c r="X82" s="36">
        <f t="shared" si="37"/>
        <v>0</v>
      </c>
      <c r="Y82" s="36">
        <f t="shared" si="39"/>
        <v>0</v>
      </c>
      <c r="Z82" s="113"/>
      <c r="AA82" s="37"/>
      <c r="AB82" s="37"/>
      <c r="AC82" s="37"/>
      <c r="AD82" s="37"/>
      <c r="AE82" s="37"/>
      <c r="AF82" s="37"/>
      <c r="AG82" s="37"/>
      <c r="AH82" s="37"/>
      <c r="AI82" s="37"/>
      <c r="AJ82" s="33"/>
      <c r="AK82" s="33"/>
      <c r="AL82" s="33"/>
      <c r="AM82" s="33"/>
      <c r="AN82" s="33"/>
      <c r="AO82" s="33"/>
      <c r="AP82" s="33"/>
      <c r="AQ82" s="33"/>
      <c r="AR82" s="33"/>
      <c r="AS82" s="33"/>
      <c r="AT82" s="33"/>
      <c r="AU82" s="33"/>
      <c r="AV82" s="33"/>
      <c r="AW82" s="33"/>
      <c r="AX82" s="33"/>
      <c r="AY82" s="33"/>
      <c r="AZ82" s="33"/>
    </row>
    <row r="83" spans="1:52" hidden="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114"/>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row>
    <row r="84" spans="1:52" s="38" customFormat="1" ht="26">
      <c r="A84" s="65">
        <f>A75+1</f>
        <v>9</v>
      </c>
      <c r="B84" s="65" t="s">
        <v>163</v>
      </c>
      <c r="C84" s="65" t="s">
        <v>115</v>
      </c>
      <c r="D84" s="66"/>
      <c r="E84" s="41">
        <v>5</v>
      </c>
      <c r="F84" s="41">
        <v>4</v>
      </c>
      <c r="G84" s="41">
        <v>3</v>
      </c>
      <c r="H84" s="41">
        <v>2</v>
      </c>
      <c r="I84" s="41">
        <v>1</v>
      </c>
      <c r="J84" s="41">
        <v>0</v>
      </c>
      <c r="K84" s="65"/>
      <c r="L84" s="67"/>
      <c r="M84" s="65"/>
      <c r="N84" s="67">
        <v>0</v>
      </c>
      <c r="O84" s="67">
        <v>1</v>
      </c>
      <c r="P84" s="67">
        <v>2</v>
      </c>
      <c r="Q84" s="67">
        <v>3</v>
      </c>
      <c r="R84" s="67">
        <v>4</v>
      </c>
      <c r="S84" s="67">
        <v>5</v>
      </c>
      <c r="T84" s="65"/>
      <c r="U84" s="68" t="s">
        <v>107</v>
      </c>
      <c r="V84" s="69" t="s">
        <v>108</v>
      </c>
      <c r="W84" s="70" t="s">
        <v>97</v>
      </c>
      <c r="X84" s="70" t="s">
        <v>100</v>
      </c>
      <c r="Y84" s="71" t="s">
        <v>104</v>
      </c>
      <c r="Z84" s="117">
        <f>SUM(Y85:Y91)</f>
        <v>0</v>
      </c>
      <c r="AA84" s="46">
        <f>IF(Z84&lt;$Y$3,1,IF(Z84&lt;$Y$2,2,3))</f>
        <v>1</v>
      </c>
      <c r="AB84" s="46">
        <f>VLOOKUP(B84,'tonen obv grootte'!$A$4:$F$22,6,FALSE)</f>
        <v>0</v>
      </c>
      <c r="AC84" s="46"/>
      <c r="AD84" s="228">
        <f>VLOOKUP(LEFT(B84,1),'volgorde alfabetisch'!$A$1:$B$27,2,FALSE)</f>
        <v>8</v>
      </c>
      <c r="AE84" s="46"/>
      <c r="AF84" s="46">
        <f>(AD84*100+(50-A84))</f>
        <v>841</v>
      </c>
      <c r="AG84" s="72" t="str">
        <f>B84</f>
        <v>SPORT (L)</v>
      </c>
      <c r="AH84" s="72" t="str">
        <f>C84</f>
        <v>balsporten basket, volleybal, handbal, …</v>
      </c>
      <c r="AI84" s="72">
        <f>Z84</f>
        <v>0</v>
      </c>
      <c r="AJ84" s="46">
        <f>AA84*AB84</f>
        <v>0</v>
      </c>
      <c r="AK84" s="66" t="str">
        <f>B84</f>
        <v>SPORT (L)</v>
      </c>
      <c r="AL84" s="73">
        <f>U85</f>
        <v>4</v>
      </c>
      <c r="AM84" s="73">
        <f>V85</f>
        <v>5</v>
      </c>
      <c r="AN84" s="73">
        <f>U86</f>
        <v>4</v>
      </c>
      <c r="AO84" s="73">
        <f>V86</f>
        <v>5</v>
      </c>
      <c r="AP84" s="73">
        <f>U87</f>
        <v>4</v>
      </c>
      <c r="AQ84" s="73">
        <f>V87</f>
        <v>5</v>
      </c>
      <c r="AR84" s="73">
        <f>U88</f>
        <v>4</v>
      </c>
      <c r="AS84" s="73">
        <f>V88</f>
        <v>5</v>
      </c>
      <c r="AT84" s="73">
        <f>U89</f>
        <v>2</v>
      </c>
      <c r="AU84" s="73">
        <f>V89</f>
        <v>5</v>
      </c>
      <c r="AV84" s="73">
        <f>U90</f>
        <v>2</v>
      </c>
      <c r="AW84" s="73">
        <f>V90</f>
        <v>5</v>
      </c>
      <c r="AX84" s="73">
        <f>U91</f>
        <v>0</v>
      </c>
      <c r="AY84" s="73">
        <f>V91</f>
        <v>5</v>
      </c>
      <c r="AZ84" s="66">
        <f>Q84</f>
        <v>3</v>
      </c>
    </row>
    <row r="85" spans="1:52" hidden="1">
      <c r="A85" s="33"/>
      <c r="B85" s="33"/>
      <c r="C85" s="33"/>
      <c r="D85" s="32" t="s">
        <v>9</v>
      </c>
      <c r="E85" s="27" t="s">
        <v>103</v>
      </c>
      <c r="F85" s="27" t="s">
        <v>103</v>
      </c>
      <c r="G85" s="27"/>
      <c r="H85" s="27"/>
      <c r="I85" s="27"/>
      <c r="J85" s="27"/>
      <c r="K85" s="33"/>
      <c r="L85" s="122">
        <v>2</v>
      </c>
      <c r="M85" s="33"/>
      <c r="N85" s="30">
        <f t="shared" ref="N85:S91" si="40">IF(E85=$E$1,E$12,"")</f>
        <v>5</v>
      </c>
      <c r="O85" s="30">
        <f t="shared" si="40"/>
        <v>4</v>
      </c>
      <c r="P85" s="30" t="str">
        <f t="shared" si="40"/>
        <v/>
      </c>
      <c r="Q85" s="30" t="str">
        <f t="shared" si="40"/>
        <v/>
      </c>
      <c r="R85" s="30" t="str">
        <f t="shared" si="40"/>
        <v/>
      </c>
      <c r="S85" s="30" t="str">
        <f t="shared" si="40"/>
        <v/>
      </c>
      <c r="T85" s="33"/>
      <c r="U85" s="34">
        <f t="shared" ref="U85:U91" si="41">MIN(N85:S85)</f>
        <v>4</v>
      </c>
      <c r="V85" s="28">
        <f>MAX(N85:S85)</f>
        <v>5</v>
      </c>
      <c r="W85" s="35" t="str">
        <f>invulblad!$Y$46</f>
        <v/>
      </c>
      <c r="X85" s="35">
        <f t="shared" ref="X85:X91" si="42">IF(OR(W85&lt;U85,W85&gt;V85),0,1)</f>
        <v>0</v>
      </c>
      <c r="Y85" s="110">
        <f>X85*L85</f>
        <v>0</v>
      </c>
      <c r="Z85" s="113"/>
      <c r="AA85" s="37"/>
      <c r="AB85" s="37"/>
      <c r="AC85" s="37"/>
      <c r="AD85" s="37"/>
      <c r="AE85" s="37"/>
      <c r="AF85" s="37"/>
      <c r="AG85" s="37"/>
      <c r="AH85" s="37"/>
      <c r="AI85" s="37"/>
      <c r="AJ85" s="33"/>
      <c r="AK85" s="33"/>
      <c r="AL85" s="33"/>
      <c r="AM85" s="33"/>
      <c r="AN85" s="33"/>
      <c r="AO85" s="33"/>
      <c r="AP85" s="33"/>
      <c r="AQ85" s="33"/>
      <c r="AR85" s="33"/>
      <c r="AS85" s="33"/>
      <c r="AT85" s="33"/>
      <c r="AU85" s="33"/>
      <c r="AV85" s="33"/>
      <c r="AW85" s="33"/>
      <c r="AX85" s="33"/>
      <c r="AY85" s="33"/>
      <c r="AZ85" s="33"/>
    </row>
    <row r="86" spans="1:52" hidden="1">
      <c r="A86" s="33"/>
      <c r="B86" s="33"/>
      <c r="C86" s="33"/>
      <c r="D86" s="32" t="s">
        <v>4</v>
      </c>
      <c r="E86" s="27" t="s">
        <v>103</v>
      </c>
      <c r="F86" s="27" t="s">
        <v>103</v>
      </c>
      <c r="G86" s="27"/>
      <c r="H86" s="27"/>
      <c r="I86" s="27"/>
      <c r="J86" s="27"/>
      <c r="K86" s="33"/>
      <c r="L86" s="122">
        <v>2</v>
      </c>
      <c r="M86" s="33"/>
      <c r="N86" s="30">
        <f t="shared" si="40"/>
        <v>5</v>
      </c>
      <c r="O86" s="30">
        <f t="shared" si="40"/>
        <v>4</v>
      </c>
      <c r="P86" s="30" t="str">
        <f t="shared" si="40"/>
        <v/>
      </c>
      <c r="Q86" s="30" t="str">
        <f t="shared" si="40"/>
        <v/>
      </c>
      <c r="R86" s="30" t="str">
        <f t="shared" si="40"/>
        <v/>
      </c>
      <c r="S86" s="30" t="str">
        <f t="shared" si="40"/>
        <v/>
      </c>
      <c r="T86" s="33"/>
      <c r="U86" s="34">
        <f t="shared" si="41"/>
        <v>4</v>
      </c>
      <c r="V86" s="28">
        <f t="shared" ref="V86:V91" si="43">MAX(N86:S86)</f>
        <v>5</v>
      </c>
      <c r="W86" s="35" t="str">
        <f>invulblad!$Y$52</f>
        <v/>
      </c>
      <c r="X86" s="35">
        <f t="shared" si="42"/>
        <v>0</v>
      </c>
      <c r="Y86" s="35">
        <f t="shared" ref="Y86:Y91" si="44">X86*L86</f>
        <v>0</v>
      </c>
      <c r="Z86" s="113"/>
      <c r="AA86" s="37"/>
      <c r="AB86" s="37"/>
      <c r="AC86" s="37"/>
      <c r="AD86" s="37"/>
      <c r="AE86" s="37"/>
      <c r="AF86" s="37"/>
      <c r="AG86" s="37"/>
      <c r="AH86" s="37"/>
      <c r="AI86" s="37"/>
      <c r="AJ86" s="33"/>
      <c r="AK86" s="33"/>
      <c r="AL86" s="33"/>
      <c r="AM86" s="33"/>
      <c r="AN86" s="33"/>
      <c r="AO86" s="33"/>
      <c r="AP86" s="33"/>
      <c r="AQ86" s="33"/>
      <c r="AR86" s="33"/>
      <c r="AS86" s="33"/>
      <c r="AT86" s="33"/>
      <c r="AU86" s="33"/>
      <c r="AV86" s="33"/>
      <c r="AW86" s="33"/>
      <c r="AX86" s="33"/>
      <c r="AY86" s="33"/>
      <c r="AZ86" s="33"/>
    </row>
    <row r="87" spans="1:52" hidden="1">
      <c r="A87" s="33"/>
      <c r="B87" s="33"/>
      <c r="C87" s="33"/>
      <c r="D87" s="32" t="s">
        <v>5</v>
      </c>
      <c r="E87" s="27" t="s">
        <v>103</v>
      </c>
      <c r="F87" s="27" t="s">
        <v>103</v>
      </c>
      <c r="G87" s="27"/>
      <c r="H87" s="27"/>
      <c r="I87" s="27"/>
      <c r="J87" s="27"/>
      <c r="K87" s="33"/>
      <c r="L87" s="122">
        <v>1</v>
      </c>
      <c r="M87" s="33"/>
      <c r="N87" s="30">
        <f t="shared" si="40"/>
        <v>5</v>
      </c>
      <c r="O87" s="30">
        <f t="shared" si="40"/>
        <v>4</v>
      </c>
      <c r="P87" s="30" t="str">
        <f t="shared" si="40"/>
        <v/>
      </c>
      <c r="Q87" s="30" t="str">
        <f t="shared" si="40"/>
        <v/>
      </c>
      <c r="R87" s="30" t="str">
        <f t="shared" si="40"/>
        <v/>
      </c>
      <c r="S87" s="30" t="str">
        <f t="shared" si="40"/>
        <v/>
      </c>
      <c r="T87" s="33"/>
      <c r="U87" s="34">
        <f t="shared" si="41"/>
        <v>4</v>
      </c>
      <c r="V87" s="28">
        <f t="shared" si="43"/>
        <v>5</v>
      </c>
      <c r="W87" s="35" t="str">
        <f>invulblad!$Y$58</f>
        <v/>
      </c>
      <c r="X87" s="35">
        <f t="shared" si="42"/>
        <v>0</v>
      </c>
      <c r="Y87" s="35">
        <f t="shared" si="44"/>
        <v>0</v>
      </c>
      <c r="Z87" s="113"/>
      <c r="AA87" s="37"/>
      <c r="AB87" s="37"/>
      <c r="AC87" s="37"/>
      <c r="AD87" s="37"/>
      <c r="AE87" s="37"/>
      <c r="AF87" s="37"/>
      <c r="AG87" s="37"/>
      <c r="AH87" s="37"/>
      <c r="AI87" s="37"/>
      <c r="AJ87" s="33"/>
      <c r="AK87" s="33"/>
      <c r="AL87" s="33"/>
      <c r="AM87" s="33"/>
      <c r="AN87" s="33"/>
      <c r="AO87" s="33"/>
      <c r="AP87" s="33"/>
      <c r="AQ87" s="33"/>
      <c r="AR87" s="33"/>
      <c r="AS87" s="33"/>
      <c r="AT87" s="33"/>
      <c r="AU87" s="33"/>
      <c r="AV87" s="33"/>
      <c r="AW87" s="33"/>
      <c r="AX87" s="33"/>
      <c r="AY87" s="33"/>
      <c r="AZ87" s="33"/>
    </row>
    <row r="88" spans="1:52" hidden="1">
      <c r="A88" s="33"/>
      <c r="B88" s="33"/>
      <c r="C88" s="33"/>
      <c r="D88" s="32" t="s">
        <v>6</v>
      </c>
      <c r="E88" s="27" t="s">
        <v>103</v>
      </c>
      <c r="F88" s="27" t="s">
        <v>103</v>
      </c>
      <c r="G88" s="27"/>
      <c r="H88" s="27"/>
      <c r="I88" s="27"/>
      <c r="J88" s="27"/>
      <c r="K88" s="33"/>
      <c r="L88" s="122">
        <v>2</v>
      </c>
      <c r="M88" s="33"/>
      <c r="N88" s="30">
        <f t="shared" si="40"/>
        <v>5</v>
      </c>
      <c r="O88" s="30">
        <f t="shared" si="40"/>
        <v>4</v>
      </c>
      <c r="P88" s="30" t="str">
        <f t="shared" si="40"/>
        <v/>
      </c>
      <c r="Q88" s="30" t="str">
        <f t="shared" si="40"/>
        <v/>
      </c>
      <c r="R88" s="30" t="str">
        <f t="shared" si="40"/>
        <v/>
      </c>
      <c r="S88" s="30" t="str">
        <f t="shared" si="40"/>
        <v/>
      </c>
      <c r="T88" s="33"/>
      <c r="U88" s="34">
        <f t="shared" si="41"/>
        <v>4</v>
      </c>
      <c r="V88" s="28">
        <f t="shared" si="43"/>
        <v>5</v>
      </c>
      <c r="W88" s="35" t="str">
        <f>invulblad!$Y$65</f>
        <v/>
      </c>
      <c r="X88" s="35">
        <f t="shared" si="42"/>
        <v>0</v>
      </c>
      <c r="Y88" s="35">
        <f t="shared" si="44"/>
        <v>0</v>
      </c>
      <c r="Z88" s="113"/>
      <c r="AA88" s="37"/>
      <c r="AB88" s="37"/>
      <c r="AC88" s="37"/>
      <c r="AD88" s="37"/>
      <c r="AE88" s="37"/>
      <c r="AF88" s="37"/>
      <c r="AG88" s="37"/>
      <c r="AH88" s="37"/>
      <c r="AI88" s="37"/>
      <c r="AJ88" s="33"/>
      <c r="AK88" s="33"/>
      <c r="AL88" s="33"/>
      <c r="AM88" s="33"/>
      <c r="AN88" s="33"/>
      <c r="AO88" s="33"/>
      <c r="AP88" s="33"/>
      <c r="AQ88" s="33"/>
      <c r="AR88" s="33"/>
      <c r="AS88" s="33"/>
      <c r="AT88" s="33"/>
      <c r="AU88" s="33"/>
      <c r="AV88" s="33"/>
      <c r="AW88" s="33"/>
      <c r="AX88" s="33"/>
      <c r="AY88" s="33"/>
      <c r="AZ88" s="33"/>
    </row>
    <row r="89" spans="1:52" hidden="1">
      <c r="A89" s="33"/>
      <c r="B89" s="33"/>
      <c r="C89" s="33"/>
      <c r="D89" s="32" t="s">
        <v>35</v>
      </c>
      <c r="E89" s="27" t="s">
        <v>103</v>
      </c>
      <c r="F89" s="27" t="s">
        <v>103</v>
      </c>
      <c r="G89" s="27" t="s">
        <v>103</v>
      </c>
      <c r="H89" s="27" t="s">
        <v>103</v>
      </c>
      <c r="I89" s="27"/>
      <c r="J89" s="27"/>
      <c r="K89" s="33"/>
      <c r="L89" s="122">
        <v>1</v>
      </c>
      <c r="M89" s="33"/>
      <c r="N89" s="30">
        <f t="shared" si="40"/>
        <v>5</v>
      </c>
      <c r="O89" s="30">
        <f t="shared" si="40"/>
        <v>4</v>
      </c>
      <c r="P89" s="30">
        <f t="shared" si="40"/>
        <v>3</v>
      </c>
      <c r="Q89" s="30">
        <f t="shared" si="40"/>
        <v>2</v>
      </c>
      <c r="R89" s="30" t="str">
        <f t="shared" si="40"/>
        <v/>
      </c>
      <c r="S89" s="30" t="str">
        <f t="shared" si="40"/>
        <v/>
      </c>
      <c r="T89" s="33"/>
      <c r="U89" s="34">
        <f t="shared" si="41"/>
        <v>2</v>
      </c>
      <c r="V89" s="28">
        <f t="shared" si="43"/>
        <v>5</v>
      </c>
      <c r="W89" s="35" t="str">
        <f>invulblad!$Y$71</f>
        <v/>
      </c>
      <c r="X89" s="35">
        <f t="shared" si="42"/>
        <v>0</v>
      </c>
      <c r="Y89" s="35">
        <f t="shared" si="44"/>
        <v>0</v>
      </c>
      <c r="Z89" s="113"/>
      <c r="AA89" s="37"/>
      <c r="AB89" s="37"/>
      <c r="AC89" s="37"/>
      <c r="AD89" s="37"/>
      <c r="AE89" s="37"/>
      <c r="AF89" s="37"/>
      <c r="AG89" s="37"/>
      <c r="AH89" s="37"/>
      <c r="AI89" s="37"/>
      <c r="AJ89" s="33"/>
      <c r="AK89" s="33"/>
      <c r="AL89" s="33"/>
      <c r="AM89" s="33"/>
      <c r="AN89" s="33"/>
      <c r="AO89" s="33"/>
      <c r="AP89" s="33"/>
      <c r="AQ89" s="33"/>
      <c r="AR89" s="33"/>
      <c r="AS89" s="33"/>
      <c r="AT89" s="33"/>
      <c r="AU89" s="33"/>
      <c r="AV89" s="33"/>
      <c r="AW89" s="33"/>
      <c r="AX89" s="33"/>
      <c r="AY89" s="33"/>
      <c r="AZ89" s="33"/>
    </row>
    <row r="90" spans="1:52" hidden="1">
      <c r="A90" s="33"/>
      <c r="B90" s="33"/>
      <c r="C90" s="33"/>
      <c r="D90" s="32" t="s">
        <v>7</v>
      </c>
      <c r="E90" s="27" t="s">
        <v>103</v>
      </c>
      <c r="F90" s="27" t="s">
        <v>103</v>
      </c>
      <c r="G90" s="27" t="s">
        <v>103</v>
      </c>
      <c r="H90" s="27" t="s">
        <v>103</v>
      </c>
      <c r="I90" s="27"/>
      <c r="J90" s="27"/>
      <c r="K90" s="33"/>
      <c r="L90" s="122">
        <v>1</v>
      </c>
      <c r="M90" s="33"/>
      <c r="N90" s="30">
        <f t="shared" si="40"/>
        <v>5</v>
      </c>
      <c r="O90" s="30">
        <f t="shared" si="40"/>
        <v>4</v>
      </c>
      <c r="P90" s="30">
        <f t="shared" si="40"/>
        <v>3</v>
      </c>
      <c r="Q90" s="30">
        <f t="shared" si="40"/>
        <v>2</v>
      </c>
      <c r="R90" s="30" t="str">
        <f t="shared" si="40"/>
        <v/>
      </c>
      <c r="S90" s="30" t="str">
        <f t="shared" si="40"/>
        <v/>
      </c>
      <c r="T90" s="33"/>
      <c r="U90" s="34">
        <f t="shared" si="41"/>
        <v>2</v>
      </c>
      <c r="V90" s="28">
        <f t="shared" si="43"/>
        <v>5</v>
      </c>
      <c r="W90" s="35" t="str">
        <f>invulblad!$Y$76</f>
        <v/>
      </c>
      <c r="X90" s="35">
        <f t="shared" si="42"/>
        <v>0</v>
      </c>
      <c r="Y90" s="35">
        <f t="shared" si="44"/>
        <v>0</v>
      </c>
      <c r="Z90" s="113"/>
      <c r="AA90" s="37"/>
      <c r="AB90" s="37"/>
      <c r="AC90" s="37"/>
      <c r="AD90" s="37"/>
      <c r="AE90" s="37"/>
      <c r="AF90" s="37"/>
      <c r="AG90" s="37"/>
      <c r="AH90" s="37"/>
      <c r="AI90" s="37"/>
      <c r="AJ90" s="33"/>
      <c r="AK90" s="33"/>
      <c r="AL90" s="33"/>
      <c r="AM90" s="33"/>
      <c r="AN90" s="33"/>
      <c r="AO90" s="33"/>
      <c r="AP90" s="33"/>
      <c r="AQ90" s="33"/>
      <c r="AR90" s="33"/>
      <c r="AS90" s="33"/>
      <c r="AT90" s="33"/>
      <c r="AU90" s="33"/>
      <c r="AV90" s="33"/>
      <c r="AW90" s="33"/>
      <c r="AX90" s="33"/>
      <c r="AY90" s="33"/>
      <c r="AZ90" s="33"/>
    </row>
    <row r="91" spans="1:52" hidden="1">
      <c r="A91" s="33"/>
      <c r="B91" s="33"/>
      <c r="C91" s="33"/>
      <c r="D91" s="32" t="s">
        <v>8</v>
      </c>
      <c r="E91" s="27" t="s">
        <v>103</v>
      </c>
      <c r="F91" s="27" t="s">
        <v>103</v>
      </c>
      <c r="G91" s="27" t="s">
        <v>103</v>
      </c>
      <c r="H91" s="27" t="s">
        <v>103</v>
      </c>
      <c r="I91" s="27" t="s">
        <v>103</v>
      </c>
      <c r="J91" s="27" t="s">
        <v>103</v>
      </c>
      <c r="K91" s="33"/>
      <c r="L91" s="122">
        <v>1</v>
      </c>
      <c r="M91" s="33"/>
      <c r="N91" s="30">
        <f t="shared" si="40"/>
        <v>5</v>
      </c>
      <c r="O91" s="30">
        <f t="shared" si="40"/>
        <v>4</v>
      </c>
      <c r="P91" s="30">
        <f t="shared" si="40"/>
        <v>3</v>
      </c>
      <c r="Q91" s="30">
        <f t="shared" si="40"/>
        <v>2</v>
      </c>
      <c r="R91" s="30">
        <f t="shared" si="40"/>
        <v>1</v>
      </c>
      <c r="S91" s="30">
        <f t="shared" si="40"/>
        <v>0</v>
      </c>
      <c r="T91" s="33"/>
      <c r="U91" s="31">
        <f t="shared" si="41"/>
        <v>0</v>
      </c>
      <c r="V91" s="29">
        <f t="shared" si="43"/>
        <v>5</v>
      </c>
      <c r="W91" s="36" t="str">
        <f>invulblad!$Y$81</f>
        <v/>
      </c>
      <c r="X91" s="36">
        <f t="shared" si="42"/>
        <v>0</v>
      </c>
      <c r="Y91" s="36">
        <f t="shared" si="44"/>
        <v>0</v>
      </c>
      <c r="Z91" s="113"/>
      <c r="AA91" s="37"/>
      <c r="AB91" s="37"/>
      <c r="AC91" s="37"/>
      <c r="AD91" s="37"/>
      <c r="AE91" s="37"/>
      <c r="AF91" s="37"/>
      <c r="AG91" s="37"/>
      <c r="AH91" s="37"/>
      <c r="AI91" s="37"/>
      <c r="AJ91" s="33"/>
      <c r="AK91" s="33"/>
      <c r="AL91" s="33"/>
      <c r="AM91" s="33"/>
      <c r="AN91" s="33"/>
      <c r="AO91" s="33"/>
      <c r="AP91" s="33"/>
      <c r="AQ91" s="33"/>
      <c r="AR91" s="33"/>
      <c r="AS91" s="33"/>
      <c r="AT91" s="33"/>
      <c r="AU91" s="33"/>
      <c r="AV91" s="33"/>
      <c r="AW91" s="33"/>
      <c r="AX91" s="33"/>
      <c r="AY91" s="33"/>
      <c r="AZ91" s="33"/>
    </row>
    <row r="92" spans="1:52" hidden="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114"/>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row>
    <row r="93" spans="1:52" s="38" customFormat="1" ht="26">
      <c r="A93" s="74">
        <f>A84+1</f>
        <v>10</v>
      </c>
      <c r="B93" s="74" t="s">
        <v>162</v>
      </c>
      <c r="C93" s="74" t="s">
        <v>116</v>
      </c>
      <c r="D93" s="75"/>
      <c r="E93" s="41">
        <v>5</v>
      </c>
      <c r="F93" s="41">
        <v>4</v>
      </c>
      <c r="G93" s="41">
        <v>3</v>
      </c>
      <c r="H93" s="41">
        <v>2</v>
      </c>
      <c r="I93" s="41">
        <v>1</v>
      </c>
      <c r="J93" s="41">
        <v>0</v>
      </c>
      <c r="K93" s="74"/>
      <c r="L93" s="76"/>
      <c r="M93" s="74"/>
      <c r="N93" s="76">
        <v>0</v>
      </c>
      <c r="O93" s="76">
        <v>1</v>
      </c>
      <c r="P93" s="76">
        <v>2</v>
      </c>
      <c r="Q93" s="76">
        <v>3</v>
      </c>
      <c r="R93" s="76">
        <v>4</v>
      </c>
      <c r="S93" s="76">
        <v>5</v>
      </c>
      <c r="T93" s="74"/>
      <c r="U93" s="77" t="s">
        <v>107</v>
      </c>
      <c r="V93" s="78" t="s">
        <v>108</v>
      </c>
      <c r="W93" s="79" t="s">
        <v>97</v>
      </c>
      <c r="X93" s="79" t="s">
        <v>100</v>
      </c>
      <c r="Y93" s="80" t="s">
        <v>104</v>
      </c>
      <c r="Z93" s="118">
        <f>SUM(Y94:Y100)</f>
        <v>0</v>
      </c>
      <c r="AA93" s="46">
        <f>IF(Z93&lt;$Y$3,1,IF(Z93&lt;$Y$2,2,3))</f>
        <v>1</v>
      </c>
      <c r="AB93" s="46">
        <f>VLOOKUP(B93,'tonen obv grootte'!$A$4:$F$22,6,FALSE)</f>
        <v>0</v>
      </c>
      <c r="AC93" s="46"/>
      <c r="AD93" s="228">
        <f>VLOOKUP(LEFT(B93,1),'volgorde alfabetisch'!$A$1:$B$27,2,FALSE)</f>
        <v>24</v>
      </c>
      <c r="AE93" s="46"/>
      <c r="AF93" s="46">
        <f>(AD93*100+(50-A93))</f>
        <v>2440</v>
      </c>
      <c r="AG93" s="81" t="str">
        <f>B93</f>
        <v>COMMERCIEEL GEBRUIK (S)</v>
      </c>
      <c r="AH93" s="81" t="str">
        <f>C93</f>
        <v>kleine handelszaak</v>
      </c>
      <c r="AI93" s="81">
        <f>Z93</f>
        <v>0</v>
      </c>
      <c r="AJ93" s="46">
        <f>AA93*AB93</f>
        <v>0</v>
      </c>
      <c r="AK93" s="75" t="str">
        <f>B93</f>
        <v>COMMERCIEEL GEBRUIK (S)</v>
      </c>
      <c r="AL93" s="82">
        <f>U94</f>
        <v>2</v>
      </c>
      <c r="AM93" s="82">
        <f>V94</f>
        <v>5</v>
      </c>
      <c r="AN93" s="82">
        <f>U95</f>
        <v>4</v>
      </c>
      <c r="AO93" s="82">
        <f>V95</f>
        <v>5</v>
      </c>
      <c r="AP93" s="82">
        <f>U96</f>
        <v>2</v>
      </c>
      <c r="AQ93" s="82">
        <f>V96</f>
        <v>5</v>
      </c>
      <c r="AR93" s="82">
        <f>U97</f>
        <v>2</v>
      </c>
      <c r="AS93" s="82">
        <f>V97</f>
        <v>5</v>
      </c>
      <c r="AT93" s="82">
        <f>U98</f>
        <v>2</v>
      </c>
      <c r="AU93" s="82">
        <f>V98</f>
        <v>5</v>
      </c>
      <c r="AV93" s="82">
        <f>U99</f>
        <v>0</v>
      </c>
      <c r="AW93" s="82">
        <f>V99</f>
        <v>3</v>
      </c>
      <c r="AX93" s="82">
        <f>U100</f>
        <v>0</v>
      </c>
      <c r="AY93" s="82">
        <f>V100</f>
        <v>3</v>
      </c>
      <c r="AZ93" s="75">
        <f>Q93</f>
        <v>3</v>
      </c>
    </row>
    <row r="94" spans="1:52" hidden="1">
      <c r="A94" s="33"/>
      <c r="B94" s="33"/>
      <c r="C94" s="33"/>
      <c r="D94" s="32" t="s">
        <v>9</v>
      </c>
      <c r="E94" s="27" t="s">
        <v>103</v>
      </c>
      <c r="F94" s="27" t="s">
        <v>103</v>
      </c>
      <c r="G94" s="27" t="s">
        <v>103</v>
      </c>
      <c r="H94" s="27" t="s">
        <v>103</v>
      </c>
      <c r="I94" s="27"/>
      <c r="J94" s="27"/>
      <c r="K94" s="33"/>
      <c r="L94" s="122">
        <v>2</v>
      </c>
      <c r="M94" s="33"/>
      <c r="N94" s="30">
        <f t="shared" ref="N94:S100" si="45">IF(E94=$E$1,E$12,"")</f>
        <v>5</v>
      </c>
      <c r="O94" s="30">
        <f t="shared" si="45"/>
        <v>4</v>
      </c>
      <c r="P94" s="30">
        <f t="shared" si="45"/>
        <v>3</v>
      </c>
      <c r="Q94" s="30">
        <f t="shared" si="45"/>
        <v>2</v>
      </c>
      <c r="R94" s="30" t="str">
        <f t="shared" si="45"/>
        <v/>
      </c>
      <c r="S94" s="30" t="str">
        <f t="shared" si="45"/>
        <v/>
      </c>
      <c r="T94" s="33"/>
      <c r="U94" s="34">
        <f t="shared" ref="U94:U100" si="46">MIN(N94:S94)</f>
        <v>2</v>
      </c>
      <c r="V94" s="28">
        <f>MAX(N94:S94)</f>
        <v>5</v>
      </c>
      <c r="W94" s="35" t="str">
        <f>invulblad!$Y$46</f>
        <v/>
      </c>
      <c r="X94" s="35">
        <f t="shared" ref="X94:X100" si="47">IF(OR(W94&lt;U94,W94&gt;V94),0,1)</f>
        <v>0</v>
      </c>
      <c r="Y94" s="110">
        <f>X94*L94</f>
        <v>0</v>
      </c>
      <c r="Z94" s="113"/>
      <c r="AA94" s="37"/>
      <c r="AB94" s="37"/>
      <c r="AC94" s="37"/>
      <c r="AD94" s="37"/>
      <c r="AE94" s="37"/>
      <c r="AF94" s="37"/>
      <c r="AG94" s="37"/>
      <c r="AH94" s="37"/>
      <c r="AI94" s="37"/>
      <c r="AJ94" s="33"/>
      <c r="AK94" s="33"/>
      <c r="AL94" s="33"/>
      <c r="AM94" s="33"/>
      <c r="AN94" s="33"/>
      <c r="AO94" s="33"/>
      <c r="AP94" s="33"/>
      <c r="AQ94" s="33"/>
      <c r="AR94" s="33"/>
      <c r="AS94" s="33"/>
      <c r="AT94" s="33"/>
      <c r="AU94" s="33"/>
      <c r="AV94" s="33"/>
      <c r="AW94" s="33"/>
      <c r="AX94" s="33"/>
      <c r="AY94" s="33"/>
      <c r="AZ94" s="33"/>
    </row>
    <row r="95" spans="1:52" hidden="1">
      <c r="A95" s="33"/>
      <c r="B95" s="33"/>
      <c r="C95" s="33"/>
      <c r="D95" s="32" t="s">
        <v>4</v>
      </c>
      <c r="E95" s="27" t="s">
        <v>103</v>
      </c>
      <c r="F95" s="27" t="s">
        <v>103</v>
      </c>
      <c r="G95" s="27"/>
      <c r="H95" s="27"/>
      <c r="I95" s="27"/>
      <c r="J95" s="27"/>
      <c r="K95" s="33"/>
      <c r="L95" s="122">
        <v>2</v>
      </c>
      <c r="M95" s="33"/>
      <c r="N95" s="30">
        <f t="shared" si="45"/>
        <v>5</v>
      </c>
      <c r="O95" s="30">
        <f t="shared" si="45"/>
        <v>4</v>
      </c>
      <c r="P95" s="30" t="str">
        <f t="shared" si="45"/>
        <v/>
      </c>
      <c r="Q95" s="30" t="str">
        <f t="shared" si="45"/>
        <v/>
      </c>
      <c r="R95" s="30" t="str">
        <f t="shared" si="45"/>
        <v/>
      </c>
      <c r="S95" s="30" t="str">
        <f t="shared" si="45"/>
        <v/>
      </c>
      <c r="T95" s="33"/>
      <c r="U95" s="34">
        <f t="shared" si="46"/>
        <v>4</v>
      </c>
      <c r="V95" s="28">
        <f t="shared" ref="V95:V100" si="48">MAX(N95:S95)</f>
        <v>5</v>
      </c>
      <c r="W95" s="35" t="str">
        <f>invulblad!$Y$52</f>
        <v/>
      </c>
      <c r="X95" s="35">
        <f t="shared" si="47"/>
        <v>0</v>
      </c>
      <c r="Y95" s="35">
        <f t="shared" ref="Y95:Y100" si="49">X95*L95</f>
        <v>0</v>
      </c>
      <c r="Z95" s="113"/>
      <c r="AA95" s="37"/>
      <c r="AB95" s="37"/>
      <c r="AC95" s="37"/>
      <c r="AD95" s="37"/>
      <c r="AE95" s="37"/>
      <c r="AF95" s="37"/>
      <c r="AG95" s="37"/>
      <c r="AH95" s="37"/>
      <c r="AI95" s="37"/>
      <c r="AJ95" s="33"/>
      <c r="AK95" s="33"/>
      <c r="AL95" s="33"/>
      <c r="AM95" s="33"/>
      <c r="AN95" s="33"/>
      <c r="AO95" s="33"/>
      <c r="AP95" s="33"/>
      <c r="AQ95" s="33"/>
      <c r="AR95" s="33"/>
      <c r="AS95" s="33"/>
      <c r="AT95" s="33"/>
      <c r="AU95" s="33"/>
      <c r="AV95" s="33"/>
      <c r="AW95" s="33"/>
      <c r="AX95" s="33"/>
      <c r="AY95" s="33"/>
      <c r="AZ95" s="33"/>
    </row>
    <row r="96" spans="1:52" hidden="1">
      <c r="A96" s="33"/>
      <c r="B96" s="33"/>
      <c r="C96" s="33"/>
      <c r="D96" s="32" t="s">
        <v>5</v>
      </c>
      <c r="E96" s="27" t="s">
        <v>103</v>
      </c>
      <c r="F96" s="27" t="s">
        <v>103</v>
      </c>
      <c r="G96" s="27" t="s">
        <v>103</v>
      </c>
      <c r="H96" s="27" t="s">
        <v>103</v>
      </c>
      <c r="I96" s="27"/>
      <c r="J96" s="27"/>
      <c r="K96" s="33"/>
      <c r="L96" s="122">
        <v>1</v>
      </c>
      <c r="M96" s="33"/>
      <c r="N96" s="30">
        <f t="shared" si="45"/>
        <v>5</v>
      </c>
      <c r="O96" s="30">
        <f t="shared" si="45"/>
        <v>4</v>
      </c>
      <c r="P96" s="30">
        <f t="shared" si="45"/>
        <v>3</v>
      </c>
      <c r="Q96" s="30">
        <f t="shared" si="45"/>
        <v>2</v>
      </c>
      <c r="R96" s="30" t="str">
        <f t="shared" si="45"/>
        <v/>
      </c>
      <c r="S96" s="30" t="str">
        <f t="shared" si="45"/>
        <v/>
      </c>
      <c r="T96" s="33"/>
      <c r="U96" s="34">
        <f t="shared" si="46"/>
        <v>2</v>
      </c>
      <c r="V96" s="28">
        <f t="shared" si="48"/>
        <v>5</v>
      </c>
      <c r="W96" s="35" t="str">
        <f>invulblad!$Y$58</f>
        <v/>
      </c>
      <c r="X96" s="35">
        <f t="shared" si="47"/>
        <v>0</v>
      </c>
      <c r="Y96" s="35">
        <f t="shared" si="49"/>
        <v>0</v>
      </c>
      <c r="Z96" s="113"/>
      <c r="AA96" s="37"/>
      <c r="AB96" s="37"/>
      <c r="AC96" s="37"/>
      <c r="AD96" s="37"/>
      <c r="AE96" s="37"/>
      <c r="AF96" s="37"/>
      <c r="AG96" s="37"/>
      <c r="AH96" s="37"/>
      <c r="AI96" s="37"/>
      <c r="AJ96" s="33"/>
      <c r="AK96" s="33"/>
      <c r="AL96" s="33"/>
      <c r="AM96" s="33"/>
      <c r="AN96" s="33"/>
      <c r="AO96" s="33"/>
      <c r="AP96" s="33"/>
      <c r="AQ96" s="33"/>
      <c r="AR96" s="33"/>
      <c r="AS96" s="33"/>
      <c r="AT96" s="33"/>
      <c r="AU96" s="33"/>
      <c r="AV96" s="33"/>
      <c r="AW96" s="33"/>
      <c r="AX96" s="33"/>
      <c r="AY96" s="33"/>
      <c r="AZ96" s="33"/>
    </row>
    <row r="97" spans="1:52" hidden="1">
      <c r="A97" s="33"/>
      <c r="B97" s="33"/>
      <c r="C97" s="33"/>
      <c r="D97" s="32" t="s">
        <v>6</v>
      </c>
      <c r="E97" s="27" t="s">
        <v>103</v>
      </c>
      <c r="F97" s="27" t="s">
        <v>103</v>
      </c>
      <c r="G97" s="27" t="s">
        <v>103</v>
      </c>
      <c r="H97" s="27" t="s">
        <v>103</v>
      </c>
      <c r="I97" s="27"/>
      <c r="J97" s="27"/>
      <c r="K97" s="33"/>
      <c r="L97" s="122">
        <v>2</v>
      </c>
      <c r="M97" s="33"/>
      <c r="N97" s="30">
        <f t="shared" si="45"/>
        <v>5</v>
      </c>
      <c r="O97" s="30">
        <f t="shared" si="45"/>
        <v>4</v>
      </c>
      <c r="P97" s="30">
        <f t="shared" si="45"/>
        <v>3</v>
      </c>
      <c r="Q97" s="30">
        <f t="shared" si="45"/>
        <v>2</v>
      </c>
      <c r="R97" s="30" t="str">
        <f t="shared" si="45"/>
        <v/>
      </c>
      <c r="S97" s="30" t="str">
        <f t="shared" si="45"/>
        <v/>
      </c>
      <c r="T97" s="33"/>
      <c r="U97" s="34">
        <f t="shared" si="46"/>
        <v>2</v>
      </c>
      <c r="V97" s="28">
        <f t="shared" si="48"/>
        <v>5</v>
      </c>
      <c r="W97" s="35" t="str">
        <f>invulblad!$Y$65</f>
        <v/>
      </c>
      <c r="X97" s="35">
        <f t="shared" si="47"/>
        <v>0</v>
      </c>
      <c r="Y97" s="35">
        <f t="shared" si="49"/>
        <v>0</v>
      </c>
      <c r="Z97" s="113"/>
      <c r="AA97" s="37"/>
      <c r="AB97" s="37"/>
      <c r="AC97" s="37"/>
      <c r="AD97" s="37"/>
      <c r="AE97" s="37"/>
      <c r="AF97" s="37"/>
      <c r="AG97" s="37"/>
      <c r="AH97" s="37"/>
      <c r="AI97" s="37"/>
      <c r="AJ97" s="33"/>
      <c r="AK97" s="33"/>
      <c r="AL97" s="33"/>
      <c r="AM97" s="33"/>
      <c r="AN97" s="33"/>
      <c r="AO97" s="33"/>
      <c r="AP97" s="33"/>
      <c r="AQ97" s="33"/>
      <c r="AR97" s="33"/>
      <c r="AS97" s="33"/>
      <c r="AT97" s="33"/>
      <c r="AU97" s="33"/>
      <c r="AV97" s="33"/>
      <c r="AW97" s="33"/>
      <c r="AX97" s="33"/>
      <c r="AY97" s="33"/>
      <c r="AZ97" s="33"/>
    </row>
    <row r="98" spans="1:52" hidden="1">
      <c r="A98" s="33"/>
      <c r="B98" s="33"/>
      <c r="C98" s="33"/>
      <c r="D98" s="32" t="s">
        <v>35</v>
      </c>
      <c r="E98" s="27" t="s">
        <v>103</v>
      </c>
      <c r="F98" s="27" t="s">
        <v>103</v>
      </c>
      <c r="G98" s="27" t="s">
        <v>103</v>
      </c>
      <c r="H98" s="27" t="s">
        <v>103</v>
      </c>
      <c r="I98" s="27"/>
      <c r="J98" s="27"/>
      <c r="K98" s="33"/>
      <c r="L98" s="122">
        <v>1</v>
      </c>
      <c r="M98" s="33"/>
      <c r="N98" s="30">
        <f t="shared" si="45"/>
        <v>5</v>
      </c>
      <c r="O98" s="30">
        <f t="shared" si="45"/>
        <v>4</v>
      </c>
      <c r="P98" s="30">
        <f t="shared" si="45"/>
        <v>3</v>
      </c>
      <c r="Q98" s="30">
        <f t="shared" si="45"/>
        <v>2</v>
      </c>
      <c r="R98" s="30" t="str">
        <f t="shared" si="45"/>
        <v/>
      </c>
      <c r="S98" s="30" t="str">
        <f t="shared" si="45"/>
        <v/>
      </c>
      <c r="T98" s="33"/>
      <c r="U98" s="34">
        <f t="shared" si="46"/>
        <v>2</v>
      </c>
      <c r="V98" s="28">
        <f t="shared" si="48"/>
        <v>5</v>
      </c>
      <c r="W98" s="35" t="str">
        <f>invulblad!$Y$71</f>
        <v/>
      </c>
      <c r="X98" s="35">
        <f t="shared" si="47"/>
        <v>0</v>
      </c>
      <c r="Y98" s="35">
        <f t="shared" si="49"/>
        <v>0</v>
      </c>
      <c r="Z98" s="113"/>
      <c r="AA98" s="37"/>
      <c r="AB98" s="37"/>
      <c r="AC98" s="37"/>
      <c r="AD98" s="37"/>
      <c r="AE98" s="37"/>
      <c r="AF98" s="37"/>
      <c r="AG98" s="37"/>
      <c r="AH98" s="37"/>
      <c r="AI98" s="37"/>
      <c r="AJ98" s="33"/>
      <c r="AK98" s="33"/>
      <c r="AL98" s="33"/>
      <c r="AM98" s="33"/>
      <c r="AN98" s="33"/>
      <c r="AO98" s="33"/>
      <c r="AP98" s="33"/>
      <c r="AQ98" s="33"/>
      <c r="AR98" s="33"/>
      <c r="AS98" s="33"/>
      <c r="AT98" s="33"/>
      <c r="AU98" s="33"/>
      <c r="AV98" s="33"/>
      <c r="AW98" s="33"/>
      <c r="AX98" s="33"/>
      <c r="AY98" s="33"/>
      <c r="AZ98" s="33"/>
    </row>
    <row r="99" spans="1:52" hidden="1">
      <c r="A99" s="33"/>
      <c r="B99" s="33"/>
      <c r="C99" s="33"/>
      <c r="D99" s="32" t="s">
        <v>7</v>
      </c>
      <c r="E99" s="27"/>
      <c r="F99" s="27"/>
      <c r="G99" s="27" t="s">
        <v>103</v>
      </c>
      <c r="H99" s="27" t="s">
        <v>103</v>
      </c>
      <c r="I99" s="27" t="s">
        <v>103</v>
      </c>
      <c r="J99" s="27" t="s">
        <v>103</v>
      </c>
      <c r="K99" s="33"/>
      <c r="L99" s="122">
        <v>1</v>
      </c>
      <c r="M99" s="33"/>
      <c r="N99" s="30" t="str">
        <f t="shared" si="45"/>
        <v/>
      </c>
      <c r="O99" s="30" t="str">
        <f t="shared" si="45"/>
        <v/>
      </c>
      <c r="P99" s="30">
        <f t="shared" si="45"/>
        <v>3</v>
      </c>
      <c r="Q99" s="30">
        <f t="shared" si="45"/>
        <v>2</v>
      </c>
      <c r="R99" s="30">
        <f t="shared" si="45"/>
        <v>1</v>
      </c>
      <c r="S99" s="30">
        <f t="shared" si="45"/>
        <v>0</v>
      </c>
      <c r="T99" s="33"/>
      <c r="U99" s="34">
        <f t="shared" si="46"/>
        <v>0</v>
      </c>
      <c r="V99" s="28">
        <f t="shared" si="48"/>
        <v>3</v>
      </c>
      <c r="W99" s="35" t="str">
        <f>invulblad!$Y$76</f>
        <v/>
      </c>
      <c r="X99" s="35">
        <f t="shared" si="47"/>
        <v>0</v>
      </c>
      <c r="Y99" s="35">
        <f t="shared" si="49"/>
        <v>0</v>
      </c>
      <c r="Z99" s="113"/>
      <c r="AA99" s="37"/>
      <c r="AB99" s="37"/>
      <c r="AC99" s="37"/>
      <c r="AD99" s="37"/>
      <c r="AE99" s="37"/>
      <c r="AF99" s="37"/>
      <c r="AG99" s="37"/>
      <c r="AH99" s="37"/>
      <c r="AI99" s="37"/>
      <c r="AJ99" s="33"/>
      <c r="AK99" s="33"/>
      <c r="AL99" s="33"/>
      <c r="AM99" s="33"/>
      <c r="AN99" s="33"/>
      <c r="AO99" s="33"/>
      <c r="AP99" s="33"/>
      <c r="AQ99" s="33"/>
      <c r="AR99" s="33"/>
      <c r="AS99" s="33"/>
      <c r="AT99" s="33"/>
      <c r="AU99" s="33"/>
      <c r="AV99" s="33"/>
      <c r="AW99" s="33"/>
      <c r="AX99" s="33"/>
      <c r="AY99" s="33"/>
      <c r="AZ99" s="33"/>
    </row>
    <row r="100" spans="1:52" hidden="1">
      <c r="A100" s="33"/>
      <c r="B100" s="33"/>
      <c r="C100" s="33"/>
      <c r="D100" s="32" t="s">
        <v>8</v>
      </c>
      <c r="E100" s="27"/>
      <c r="F100" s="27"/>
      <c r="G100" s="27" t="s">
        <v>103</v>
      </c>
      <c r="H100" s="27" t="s">
        <v>103</v>
      </c>
      <c r="I100" s="27" t="s">
        <v>103</v>
      </c>
      <c r="J100" s="27" t="s">
        <v>103</v>
      </c>
      <c r="K100" s="33"/>
      <c r="L100" s="122">
        <v>1</v>
      </c>
      <c r="M100" s="33"/>
      <c r="N100" s="30" t="str">
        <f t="shared" si="45"/>
        <v/>
      </c>
      <c r="O100" s="30" t="str">
        <f t="shared" si="45"/>
        <v/>
      </c>
      <c r="P100" s="30">
        <f t="shared" si="45"/>
        <v>3</v>
      </c>
      <c r="Q100" s="30">
        <f t="shared" si="45"/>
        <v>2</v>
      </c>
      <c r="R100" s="30">
        <f t="shared" si="45"/>
        <v>1</v>
      </c>
      <c r="S100" s="30">
        <f t="shared" si="45"/>
        <v>0</v>
      </c>
      <c r="T100" s="33"/>
      <c r="U100" s="31">
        <f t="shared" si="46"/>
        <v>0</v>
      </c>
      <c r="V100" s="29">
        <f t="shared" si="48"/>
        <v>3</v>
      </c>
      <c r="W100" s="36" t="str">
        <f>invulblad!$Y$81</f>
        <v/>
      </c>
      <c r="X100" s="36">
        <f t="shared" si="47"/>
        <v>0</v>
      </c>
      <c r="Y100" s="36">
        <f t="shared" si="49"/>
        <v>0</v>
      </c>
      <c r="Z100" s="113"/>
      <c r="AA100" s="37"/>
      <c r="AB100" s="37"/>
      <c r="AC100" s="37"/>
      <c r="AD100" s="37"/>
      <c r="AE100" s="37"/>
      <c r="AF100" s="37"/>
      <c r="AG100" s="37"/>
      <c r="AH100" s="37"/>
      <c r="AI100" s="37"/>
      <c r="AJ100" s="33"/>
      <c r="AK100" s="33"/>
      <c r="AL100" s="33"/>
      <c r="AM100" s="33"/>
      <c r="AN100" s="33"/>
      <c r="AO100" s="33"/>
      <c r="AP100" s="33"/>
      <c r="AQ100" s="33"/>
      <c r="AR100" s="33"/>
      <c r="AS100" s="33"/>
      <c r="AT100" s="33"/>
      <c r="AU100" s="33"/>
      <c r="AV100" s="33"/>
      <c r="AW100" s="33"/>
      <c r="AX100" s="33"/>
      <c r="AY100" s="33"/>
      <c r="AZ100" s="33"/>
    </row>
    <row r="101" spans="1:52" hidden="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114"/>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row>
    <row r="102" spans="1:52" s="38" customFormat="1" ht="26">
      <c r="A102" s="74">
        <f>A93+1</f>
        <v>11</v>
      </c>
      <c r="B102" s="74" t="s">
        <v>161</v>
      </c>
      <c r="C102" s="74" t="s">
        <v>117</v>
      </c>
      <c r="D102" s="75"/>
      <c r="E102" s="41">
        <v>5</v>
      </c>
      <c r="F102" s="41">
        <v>4</v>
      </c>
      <c r="G102" s="41">
        <v>3</v>
      </c>
      <c r="H102" s="41">
        <v>2</v>
      </c>
      <c r="I102" s="41">
        <v>1</v>
      </c>
      <c r="J102" s="41">
        <v>0</v>
      </c>
      <c r="K102" s="74"/>
      <c r="L102" s="76"/>
      <c r="M102" s="74"/>
      <c r="N102" s="76">
        <v>0</v>
      </c>
      <c r="O102" s="76">
        <v>1</v>
      </c>
      <c r="P102" s="76">
        <v>2</v>
      </c>
      <c r="Q102" s="76">
        <v>3</v>
      </c>
      <c r="R102" s="76">
        <v>4</v>
      </c>
      <c r="S102" s="76">
        <v>5</v>
      </c>
      <c r="T102" s="74"/>
      <c r="U102" s="77" t="s">
        <v>107</v>
      </c>
      <c r="V102" s="78" t="s">
        <v>108</v>
      </c>
      <c r="W102" s="79" t="s">
        <v>97</v>
      </c>
      <c r="X102" s="79" t="s">
        <v>100</v>
      </c>
      <c r="Y102" s="80" t="s">
        <v>104</v>
      </c>
      <c r="Z102" s="118">
        <f>SUM(Y103:Y109)</f>
        <v>0</v>
      </c>
      <c r="AA102" s="46">
        <f>IF(Z102&lt;$Y$3,1,IF(Z102&lt;$Y$2,2,3))</f>
        <v>1</v>
      </c>
      <c r="AB102" s="46">
        <f>VLOOKUP(B102,'tonen obv grootte'!$A$4:$F$22,6,FALSE)</f>
        <v>0</v>
      </c>
      <c r="AC102" s="46"/>
      <c r="AD102" s="228">
        <f>VLOOKUP(LEFT(B102,1),'volgorde alfabetisch'!$A$1:$B$27,2,FALSE)</f>
        <v>24</v>
      </c>
      <c r="AE102" s="46"/>
      <c r="AF102" s="46">
        <f>(AD102*100+(50-A102))</f>
        <v>2439</v>
      </c>
      <c r="AG102" s="81" t="str">
        <f>B102</f>
        <v>COMMERCIEEL GEBRUIK (L)</v>
      </c>
      <c r="AH102" s="81" t="str">
        <f>C102</f>
        <v>grote handelszaak (supermarkt, meubelzaak, kringloopwinkel,…)</v>
      </c>
      <c r="AI102" s="81">
        <f>Z102</f>
        <v>0</v>
      </c>
      <c r="AJ102" s="46">
        <f>AA102*AB102</f>
        <v>0</v>
      </c>
      <c r="AK102" s="75" t="str">
        <f>B102</f>
        <v>COMMERCIEEL GEBRUIK (L)</v>
      </c>
      <c r="AL102" s="82">
        <f>U103</f>
        <v>4</v>
      </c>
      <c r="AM102" s="82">
        <f>V103</f>
        <v>5</v>
      </c>
      <c r="AN102" s="82">
        <f>U104</f>
        <v>4</v>
      </c>
      <c r="AO102" s="82">
        <f>V104</f>
        <v>5</v>
      </c>
      <c r="AP102" s="82">
        <f>U105</f>
        <v>4</v>
      </c>
      <c r="AQ102" s="82">
        <f>V105</f>
        <v>5</v>
      </c>
      <c r="AR102" s="82">
        <f>U106</f>
        <v>4</v>
      </c>
      <c r="AS102" s="82">
        <f>V106</f>
        <v>5</v>
      </c>
      <c r="AT102" s="82">
        <f>U107</f>
        <v>4</v>
      </c>
      <c r="AU102" s="82">
        <f>V107</f>
        <v>5</v>
      </c>
      <c r="AV102" s="82">
        <f>U108</f>
        <v>0</v>
      </c>
      <c r="AW102" s="82">
        <f>V108</f>
        <v>3</v>
      </c>
      <c r="AX102" s="82">
        <f>U109</f>
        <v>0</v>
      </c>
      <c r="AY102" s="82">
        <f>V109</f>
        <v>3</v>
      </c>
      <c r="AZ102" s="75">
        <f>Q102</f>
        <v>3</v>
      </c>
    </row>
    <row r="103" spans="1:52" hidden="1">
      <c r="A103" s="33"/>
      <c r="B103" s="33"/>
      <c r="C103" s="33"/>
      <c r="D103" s="32" t="s">
        <v>9</v>
      </c>
      <c r="E103" s="27" t="s">
        <v>103</v>
      </c>
      <c r="F103" s="27" t="s">
        <v>103</v>
      </c>
      <c r="G103" s="27"/>
      <c r="H103" s="27"/>
      <c r="I103" s="27"/>
      <c r="J103" s="27"/>
      <c r="K103" s="33"/>
      <c r="L103" s="122">
        <v>2</v>
      </c>
      <c r="M103" s="33"/>
      <c r="N103" s="30">
        <f t="shared" ref="N103:S109" si="50">IF(E103=$E$1,E$12,"")</f>
        <v>5</v>
      </c>
      <c r="O103" s="30">
        <f t="shared" si="50"/>
        <v>4</v>
      </c>
      <c r="P103" s="30" t="str">
        <f t="shared" si="50"/>
        <v/>
      </c>
      <c r="Q103" s="30" t="str">
        <f t="shared" si="50"/>
        <v/>
      </c>
      <c r="R103" s="30" t="str">
        <f t="shared" si="50"/>
        <v/>
      </c>
      <c r="S103" s="30" t="str">
        <f t="shared" si="50"/>
        <v/>
      </c>
      <c r="T103" s="33"/>
      <c r="U103" s="34">
        <f t="shared" ref="U103:U109" si="51">MIN(N103:S103)</f>
        <v>4</v>
      </c>
      <c r="V103" s="28">
        <f>MAX(N103:S103)</f>
        <v>5</v>
      </c>
      <c r="W103" s="35" t="str">
        <f>invulblad!$Y$46</f>
        <v/>
      </c>
      <c r="X103" s="35">
        <f t="shared" ref="X103:X109" si="52">IF(OR(W103&lt;U103,W103&gt;V103),0,1)</f>
        <v>0</v>
      </c>
      <c r="Y103" s="110">
        <f>X103*L103</f>
        <v>0</v>
      </c>
      <c r="Z103" s="113"/>
      <c r="AA103" s="37"/>
      <c r="AB103" s="37"/>
      <c r="AC103" s="37"/>
      <c r="AD103" s="37"/>
      <c r="AE103" s="37"/>
      <c r="AF103" s="37"/>
      <c r="AG103" s="37"/>
      <c r="AH103" s="37"/>
      <c r="AI103" s="37"/>
      <c r="AJ103" s="33"/>
      <c r="AK103" s="33"/>
      <c r="AL103" s="33"/>
      <c r="AM103" s="33"/>
      <c r="AN103" s="33"/>
      <c r="AO103" s="33"/>
      <c r="AP103" s="33"/>
      <c r="AQ103" s="33"/>
      <c r="AR103" s="33"/>
      <c r="AS103" s="33"/>
      <c r="AT103" s="33"/>
      <c r="AU103" s="33"/>
      <c r="AV103" s="33"/>
      <c r="AW103" s="33"/>
      <c r="AX103" s="33"/>
      <c r="AY103" s="33"/>
      <c r="AZ103" s="33"/>
    </row>
    <row r="104" spans="1:52" hidden="1">
      <c r="A104" s="33"/>
      <c r="B104" s="33"/>
      <c r="C104" s="33"/>
      <c r="D104" s="32" t="s">
        <v>4</v>
      </c>
      <c r="E104" s="27" t="s">
        <v>103</v>
      </c>
      <c r="F104" s="27" t="s">
        <v>103</v>
      </c>
      <c r="G104" s="27"/>
      <c r="H104" s="27"/>
      <c r="I104" s="27"/>
      <c r="J104" s="27"/>
      <c r="K104" s="33"/>
      <c r="L104" s="122">
        <v>2</v>
      </c>
      <c r="M104" s="33"/>
      <c r="N104" s="30">
        <f t="shared" si="50"/>
        <v>5</v>
      </c>
      <c r="O104" s="30">
        <f t="shared" si="50"/>
        <v>4</v>
      </c>
      <c r="P104" s="30" t="str">
        <f t="shared" si="50"/>
        <v/>
      </c>
      <c r="Q104" s="30" t="str">
        <f t="shared" si="50"/>
        <v/>
      </c>
      <c r="R104" s="30" t="str">
        <f t="shared" si="50"/>
        <v/>
      </c>
      <c r="S104" s="30" t="str">
        <f t="shared" si="50"/>
        <v/>
      </c>
      <c r="T104" s="33"/>
      <c r="U104" s="34">
        <f t="shared" si="51"/>
        <v>4</v>
      </c>
      <c r="V104" s="28">
        <f t="shared" ref="V104:V109" si="53">MAX(N104:S104)</f>
        <v>5</v>
      </c>
      <c r="W104" s="35" t="str">
        <f>invulblad!$Y$52</f>
        <v/>
      </c>
      <c r="X104" s="35">
        <f t="shared" si="52"/>
        <v>0</v>
      </c>
      <c r="Y104" s="35">
        <f t="shared" ref="Y104:Y109" si="54">X104*L104</f>
        <v>0</v>
      </c>
      <c r="Z104" s="113"/>
      <c r="AA104" s="37"/>
      <c r="AB104" s="37"/>
      <c r="AC104" s="37"/>
      <c r="AD104" s="37"/>
      <c r="AE104" s="37"/>
      <c r="AF104" s="37"/>
      <c r="AG104" s="37"/>
      <c r="AH104" s="37"/>
      <c r="AI104" s="37"/>
      <c r="AJ104" s="33"/>
      <c r="AK104" s="33"/>
      <c r="AL104" s="33"/>
      <c r="AM104" s="33"/>
      <c r="AN104" s="33"/>
      <c r="AO104" s="33"/>
      <c r="AP104" s="33"/>
      <c r="AQ104" s="33"/>
      <c r="AR104" s="33"/>
      <c r="AS104" s="33"/>
      <c r="AT104" s="33"/>
      <c r="AU104" s="33"/>
      <c r="AV104" s="33"/>
      <c r="AW104" s="33"/>
      <c r="AX104" s="33"/>
      <c r="AY104" s="33"/>
      <c r="AZ104" s="33"/>
    </row>
    <row r="105" spans="1:52" hidden="1">
      <c r="A105" s="33"/>
      <c r="B105" s="33"/>
      <c r="C105" s="33"/>
      <c r="D105" s="32" t="s">
        <v>5</v>
      </c>
      <c r="E105" s="27" t="s">
        <v>103</v>
      </c>
      <c r="F105" s="27" t="s">
        <v>103</v>
      </c>
      <c r="G105" s="27"/>
      <c r="H105" s="27"/>
      <c r="I105" s="27"/>
      <c r="J105" s="27"/>
      <c r="K105" s="33"/>
      <c r="L105" s="122">
        <v>1</v>
      </c>
      <c r="M105" s="33"/>
      <c r="N105" s="30">
        <f t="shared" si="50"/>
        <v>5</v>
      </c>
      <c r="O105" s="30">
        <f t="shared" si="50"/>
        <v>4</v>
      </c>
      <c r="P105" s="30" t="str">
        <f t="shared" si="50"/>
        <v/>
      </c>
      <c r="Q105" s="30" t="str">
        <f t="shared" si="50"/>
        <v/>
      </c>
      <c r="R105" s="30" t="str">
        <f t="shared" si="50"/>
        <v/>
      </c>
      <c r="S105" s="30" t="str">
        <f t="shared" si="50"/>
        <v/>
      </c>
      <c r="T105" s="33"/>
      <c r="U105" s="34">
        <f t="shared" si="51"/>
        <v>4</v>
      </c>
      <c r="V105" s="28">
        <f t="shared" si="53"/>
        <v>5</v>
      </c>
      <c r="W105" s="35" t="str">
        <f>invulblad!$Y$58</f>
        <v/>
      </c>
      <c r="X105" s="35">
        <f t="shared" si="52"/>
        <v>0</v>
      </c>
      <c r="Y105" s="35">
        <f t="shared" si="54"/>
        <v>0</v>
      </c>
      <c r="Z105" s="113"/>
      <c r="AA105" s="37"/>
      <c r="AB105" s="37"/>
      <c r="AC105" s="37"/>
      <c r="AD105" s="37"/>
      <c r="AE105" s="37"/>
      <c r="AF105" s="37"/>
      <c r="AG105" s="37"/>
      <c r="AH105" s="37"/>
      <c r="AI105" s="37"/>
      <c r="AJ105" s="33"/>
      <c r="AK105" s="33"/>
      <c r="AL105" s="33"/>
      <c r="AM105" s="33"/>
      <c r="AN105" s="33"/>
      <c r="AO105" s="33"/>
      <c r="AP105" s="33"/>
      <c r="AQ105" s="33"/>
      <c r="AR105" s="33"/>
      <c r="AS105" s="33"/>
      <c r="AT105" s="33"/>
      <c r="AU105" s="33"/>
      <c r="AV105" s="33"/>
      <c r="AW105" s="33"/>
      <c r="AX105" s="33"/>
      <c r="AY105" s="33"/>
      <c r="AZ105" s="33"/>
    </row>
    <row r="106" spans="1:52" hidden="1">
      <c r="A106" s="33"/>
      <c r="B106" s="33"/>
      <c r="C106" s="33"/>
      <c r="D106" s="32" t="s">
        <v>6</v>
      </c>
      <c r="E106" s="27" t="s">
        <v>103</v>
      </c>
      <c r="F106" s="27" t="s">
        <v>103</v>
      </c>
      <c r="G106" s="27"/>
      <c r="H106" s="27"/>
      <c r="I106" s="27"/>
      <c r="J106" s="27"/>
      <c r="K106" s="33"/>
      <c r="L106" s="122">
        <v>2</v>
      </c>
      <c r="M106" s="33"/>
      <c r="N106" s="30">
        <f t="shared" si="50"/>
        <v>5</v>
      </c>
      <c r="O106" s="30">
        <f t="shared" si="50"/>
        <v>4</v>
      </c>
      <c r="P106" s="30" t="str">
        <f t="shared" si="50"/>
        <v/>
      </c>
      <c r="Q106" s="30" t="str">
        <f t="shared" si="50"/>
        <v/>
      </c>
      <c r="R106" s="30" t="str">
        <f t="shared" si="50"/>
        <v/>
      </c>
      <c r="S106" s="30" t="str">
        <f t="shared" si="50"/>
        <v/>
      </c>
      <c r="T106" s="33"/>
      <c r="U106" s="34">
        <f t="shared" si="51"/>
        <v>4</v>
      </c>
      <c r="V106" s="28">
        <f t="shared" si="53"/>
        <v>5</v>
      </c>
      <c r="W106" s="35" t="str">
        <f>invulblad!$Y$65</f>
        <v/>
      </c>
      <c r="X106" s="35">
        <f t="shared" si="52"/>
        <v>0</v>
      </c>
      <c r="Y106" s="35">
        <f t="shared" si="54"/>
        <v>0</v>
      </c>
      <c r="Z106" s="113"/>
      <c r="AA106" s="37"/>
      <c r="AB106" s="37"/>
      <c r="AC106" s="37"/>
      <c r="AD106" s="37"/>
      <c r="AE106" s="37"/>
      <c r="AF106" s="37"/>
      <c r="AG106" s="37"/>
      <c r="AH106" s="37"/>
      <c r="AI106" s="37"/>
      <c r="AJ106" s="33"/>
      <c r="AK106" s="33"/>
      <c r="AL106" s="33"/>
      <c r="AM106" s="33"/>
      <c r="AN106" s="33"/>
      <c r="AO106" s="33"/>
      <c r="AP106" s="33"/>
      <c r="AQ106" s="33"/>
      <c r="AR106" s="33"/>
      <c r="AS106" s="33"/>
      <c r="AT106" s="33"/>
      <c r="AU106" s="33"/>
      <c r="AV106" s="33"/>
      <c r="AW106" s="33"/>
      <c r="AX106" s="33"/>
      <c r="AY106" s="33"/>
      <c r="AZ106" s="33"/>
    </row>
    <row r="107" spans="1:52" hidden="1">
      <c r="A107" s="33"/>
      <c r="B107" s="33"/>
      <c r="C107" s="33"/>
      <c r="D107" s="32" t="s">
        <v>35</v>
      </c>
      <c r="E107" s="27" t="s">
        <v>103</v>
      </c>
      <c r="F107" s="27" t="s">
        <v>103</v>
      </c>
      <c r="G107" s="27"/>
      <c r="H107" s="27"/>
      <c r="I107" s="27"/>
      <c r="J107" s="27"/>
      <c r="K107" s="33"/>
      <c r="L107" s="122">
        <v>1</v>
      </c>
      <c r="M107" s="33"/>
      <c r="N107" s="30">
        <f t="shared" si="50"/>
        <v>5</v>
      </c>
      <c r="O107" s="30">
        <f t="shared" si="50"/>
        <v>4</v>
      </c>
      <c r="P107" s="30" t="str">
        <f t="shared" si="50"/>
        <v/>
      </c>
      <c r="Q107" s="30" t="str">
        <f t="shared" si="50"/>
        <v/>
      </c>
      <c r="R107" s="30" t="str">
        <f t="shared" si="50"/>
        <v/>
      </c>
      <c r="S107" s="30" t="str">
        <f t="shared" si="50"/>
        <v/>
      </c>
      <c r="T107" s="33"/>
      <c r="U107" s="34">
        <f t="shared" si="51"/>
        <v>4</v>
      </c>
      <c r="V107" s="28">
        <f t="shared" si="53"/>
        <v>5</v>
      </c>
      <c r="W107" s="35" t="str">
        <f>invulblad!$Y$71</f>
        <v/>
      </c>
      <c r="X107" s="35">
        <f t="shared" si="52"/>
        <v>0</v>
      </c>
      <c r="Y107" s="35">
        <f t="shared" si="54"/>
        <v>0</v>
      </c>
      <c r="Z107" s="113"/>
      <c r="AA107" s="37"/>
      <c r="AB107" s="37"/>
      <c r="AC107" s="37"/>
      <c r="AD107" s="37"/>
      <c r="AE107" s="37"/>
      <c r="AF107" s="37"/>
      <c r="AG107" s="37"/>
      <c r="AH107" s="37"/>
      <c r="AI107" s="37"/>
      <c r="AJ107" s="33"/>
      <c r="AK107" s="33"/>
      <c r="AL107" s="33"/>
      <c r="AM107" s="33"/>
      <c r="AN107" s="33"/>
      <c r="AO107" s="33"/>
      <c r="AP107" s="33"/>
      <c r="AQ107" s="33"/>
      <c r="AR107" s="33"/>
      <c r="AS107" s="33"/>
      <c r="AT107" s="33"/>
      <c r="AU107" s="33"/>
      <c r="AV107" s="33"/>
      <c r="AW107" s="33"/>
      <c r="AX107" s="33"/>
      <c r="AY107" s="33"/>
      <c r="AZ107" s="33"/>
    </row>
    <row r="108" spans="1:52" hidden="1">
      <c r="A108" s="33"/>
      <c r="B108" s="33"/>
      <c r="C108" s="33"/>
      <c r="D108" s="32" t="s">
        <v>7</v>
      </c>
      <c r="E108" s="27"/>
      <c r="F108" s="27"/>
      <c r="G108" s="27" t="s">
        <v>103</v>
      </c>
      <c r="H108" s="27" t="s">
        <v>103</v>
      </c>
      <c r="I108" s="27" t="s">
        <v>103</v>
      </c>
      <c r="J108" s="27" t="s">
        <v>103</v>
      </c>
      <c r="K108" s="33"/>
      <c r="L108" s="122">
        <v>1</v>
      </c>
      <c r="M108" s="33"/>
      <c r="N108" s="30" t="str">
        <f t="shared" si="50"/>
        <v/>
      </c>
      <c r="O108" s="30" t="str">
        <f t="shared" si="50"/>
        <v/>
      </c>
      <c r="P108" s="30">
        <f t="shared" si="50"/>
        <v>3</v>
      </c>
      <c r="Q108" s="30">
        <f t="shared" si="50"/>
        <v>2</v>
      </c>
      <c r="R108" s="30">
        <f t="shared" si="50"/>
        <v>1</v>
      </c>
      <c r="S108" s="30">
        <f t="shared" si="50"/>
        <v>0</v>
      </c>
      <c r="T108" s="33"/>
      <c r="U108" s="34">
        <f t="shared" si="51"/>
        <v>0</v>
      </c>
      <c r="V108" s="28">
        <f t="shared" si="53"/>
        <v>3</v>
      </c>
      <c r="W108" s="35" t="str">
        <f>invulblad!$Y$76</f>
        <v/>
      </c>
      <c r="X108" s="35">
        <f t="shared" si="52"/>
        <v>0</v>
      </c>
      <c r="Y108" s="35">
        <f t="shared" si="54"/>
        <v>0</v>
      </c>
      <c r="Z108" s="113"/>
      <c r="AA108" s="37"/>
      <c r="AB108" s="37"/>
      <c r="AC108" s="37"/>
      <c r="AD108" s="37"/>
      <c r="AE108" s="37"/>
      <c r="AF108" s="37"/>
      <c r="AG108" s="37"/>
      <c r="AH108" s="37"/>
      <c r="AI108" s="37"/>
      <c r="AJ108" s="33"/>
      <c r="AK108" s="33"/>
      <c r="AL108" s="33"/>
      <c r="AM108" s="33"/>
      <c r="AN108" s="33"/>
      <c r="AO108" s="33"/>
      <c r="AP108" s="33"/>
      <c r="AQ108" s="33"/>
      <c r="AR108" s="33"/>
      <c r="AS108" s="33"/>
      <c r="AT108" s="33"/>
      <c r="AU108" s="33"/>
      <c r="AV108" s="33"/>
      <c r="AW108" s="33"/>
      <c r="AX108" s="33"/>
      <c r="AY108" s="33"/>
      <c r="AZ108" s="33"/>
    </row>
    <row r="109" spans="1:52" hidden="1">
      <c r="A109" s="33"/>
      <c r="B109" s="33"/>
      <c r="C109" s="33"/>
      <c r="D109" s="32" t="s">
        <v>8</v>
      </c>
      <c r="E109" s="27"/>
      <c r="F109" s="27"/>
      <c r="G109" s="27" t="s">
        <v>103</v>
      </c>
      <c r="H109" s="27" t="s">
        <v>103</v>
      </c>
      <c r="I109" s="27" t="s">
        <v>103</v>
      </c>
      <c r="J109" s="27" t="s">
        <v>103</v>
      </c>
      <c r="K109" s="33"/>
      <c r="L109" s="122">
        <v>1</v>
      </c>
      <c r="M109" s="33"/>
      <c r="N109" s="30" t="str">
        <f t="shared" si="50"/>
        <v/>
      </c>
      <c r="O109" s="30" t="str">
        <f t="shared" si="50"/>
        <v/>
      </c>
      <c r="P109" s="30">
        <f t="shared" si="50"/>
        <v>3</v>
      </c>
      <c r="Q109" s="30">
        <f t="shared" si="50"/>
        <v>2</v>
      </c>
      <c r="R109" s="30">
        <f t="shared" si="50"/>
        <v>1</v>
      </c>
      <c r="S109" s="30">
        <f t="shared" si="50"/>
        <v>0</v>
      </c>
      <c r="T109" s="33"/>
      <c r="U109" s="31">
        <f t="shared" si="51"/>
        <v>0</v>
      </c>
      <c r="V109" s="29">
        <f t="shared" si="53"/>
        <v>3</v>
      </c>
      <c r="W109" s="36" t="str">
        <f>invulblad!$Y$81</f>
        <v/>
      </c>
      <c r="X109" s="36">
        <f t="shared" si="52"/>
        <v>0</v>
      </c>
      <c r="Y109" s="36">
        <f t="shared" si="54"/>
        <v>0</v>
      </c>
      <c r="Z109" s="113"/>
      <c r="AA109" s="37"/>
      <c r="AB109" s="37"/>
      <c r="AC109" s="37"/>
      <c r="AD109" s="37"/>
      <c r="AE109" s="37"/>
      <c r="AF109" s="37"/>
      <c r="AG109" s="37"/>
      <c r="AH109" s="37"/>
      <c r="AI109" s="37"/>
      <c r="AJ109" s="33"/>
      <c r="AK109" s="33"/>
      <c r="AL109" s="33"/>
      <c r="AM109" s="33"/>
      <c r="AN109" s="33"/>
      <c r="AO109" s="33"/>
      <c r="AP109" s="33"/>
      <c r="AQ109" s="33"/>
      <c r="AR109" s="33"/>
      <c r="AS109" s="33"/>
      <c r="AT109" s="33"/>
      <c r="AU109" s="33"/>
      <c r="AV109" s="33"/>
      <c r="AW109" s="33"/>
      <c r="AX109" s="33"/>
      <c r="AY109" s="33"/>
      <c r="AZ109" s="33"/>
    </row>
    <row r="110" spans="1:52" hidden="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114"/>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row>
    <row r="111" spans="1:52" s="38" customFormat="1" ht="26">
      <c r="A111" s="83">
        <f>A102+1</f>
        <v>12</v>
      </c>
      <c r="B111" s="83" t="s">
        <v>160</v>
      </c>
      <c r="C111" s="83" t="s">
        <v>118</v>
      </c>
      <c r="D111" s="84"/>
      <c r="E111" s="41">
        <v>5</v>
      </c>
      <c r="F111" s="41">
        <v>4</v>
      </c>
      <c r="G111" s="41">
        <v>3</v>
      </c>
      <c r="H111" s="41">
        <v>2</v>
      </c>
      <c r="I111" s="41">
        <v>1</v>
      </c>
      <c r="J111" s="41">
        <v>0</v>
      </c>
      <c r="K111" s="83"/>
      <c r="L111" s="85"/>
      <c r="M111" s="83"/>
      <c r="N111" s="85">
        <v>0</v>
      </c>
      <c r="O111" s="85">
        <v>1</v>
      </c>
      <c r="P111" s="85">
        <v>2</v>
      </c>
      <c r="Q111" s="85">
        <v>3</v>
      </c>
      <c r="R111" s="85">
        <v>4</v>
      </c>
      <c r="S111" s="85">
        <v>5</v>
      </c>
      <c r="T111" s="83"/>
      <c r="U111" s="86" t="s">
        <v>107</v>
      </c>
      <c r="V111" s="87" t="s">
        <v>108</v>
      </c>
      <c r="W111" s="88" t="s">
        <v>97</v>
      </c>
      <c r="X111" s="88" t="s">
        <v>100</v>
      </c>
      <c r="Y111" s="89" t="s">
        <v>104</v>
      </c>
      <c r="Z111" s="119">
        <f>SUM(Y112:Y118)</f>
        <v>0</v>
      </c>
      <c r="AA111" s="46">
        <f>IF(Z111&lt;$Y$3,1,IF(Z111&lt;$Y$2,2,3))</f>
        <v>1</v>
      </c>
      <c r="AB111" s="46">
        <f>VLOOKUP(B111,'tonen obv grootte'!$A$4:$F$22,6,FALSE)</f>
        <v>0</v>
      </c>
      <c r="AC111" s="46"/>
      <c r="AD111" s="228">
        <f>VLOOKUP(LEFT(B111,1),'volgorde alfabetisch'!$A$1:$B$27,2,FALSE)</f>
        <v>12</v>
      </c>
      <c r="AE111" s="46"/>
      <c r="AF111" s="46">
        <f>(AD111*100+(50-A111))</f>
        <v>1238</v>
      </c>
      <c r="AG111" s="90" t="str">
        <f>B111</f>
        <v>ONDERWIJS (S)</v>
      </c>
      <c r="AH111" s="90" t="str">
        <f>C111</f>
        <v>workshopruimte, beperkt aantal klaslokalen, …</v>
      </c>
      <c r="AI111" s="90">
        <f>Z111</f>
        <v>0</v>
      </c>
      <c r="AJ111" s="46">
        <f>AA111*AB111</f>
        <v>0</v>
      </c>
      <c r="AK111" s="84" t="str">
        <f>B111</f>
        <v>ONDERWIJS (S)</v>
      </c>
      <c r="AL111" s="91">
        <f>U112</f>
        <v>2</v>
      </c>
      <c r="AM111" s="91">
        <f>V112</f>
        <v>5</v>
      </c>
      <c r="AN111" s="91">
        <f>U113</f>
        <v>2</v>
      </c>
      <c r="AO111" s="91">
        <f>V113</f>
        <v>5</v>
      </c>
      <c r="AP111" s="91">
        <f>U114</f>
        <v>2</v>
      </c>
      <c r="AQ111" s="91">
        <f>V114</f>
        <v>5</v>
      </c>
      <c r="AR111" s="91">
        <f>U115</f>
        <v>2</v>
      </c>
      <c r="AS111" s="91">
        <f>V115</f>
        <v>5</v>
      </c>
      <c r="AT111" s="91">
        <f>U116</f>
        <v>0</v>
      </c>
      <c r="AU111" s="91">
        <f>V116</f>
        <v>5</v>
      </c>
      <c r="AV111" s="91">
        <f>U117</f>
        <v>2</v>
      </c>
      <c r="AW111" s="91">
        <f>V117</f>
        <v>5</v>
      </c>
      <c r="AX111" s="91">
        <f>U118</f>
        <v>2</v>
      </c>
      <c r="AY111" s="91">
        <f>V118</f>
        <v>5</v>
      </c>
      <c r="AZ111" s="84">
        <f>Q111</f>
        <v>3</v>
      </c>
    </row>
    <row r="112" spans="1:52" hidden="1">
      <c r="A112" s="33"/>
      <c r="B112" s="33"/>
      <c r="C112" s="33"/>
      <c r="D112" s="32" t="s">
        <v>9</v>
      </c>
      <c r="E112" s="27" t="s">
        <v>103</v>
      </c>
      <c r="F112" s="27" t="s">
        <v>103</v>
      </c>
      <c r="G112" s="27" t="s">
        <v>103</v>
      </c>
      <c r="H112" s="27" t="s">
        <v>103</v>
      </c>
      <c r="I112" s="27"/>
      <c r="J112" s="27"/>
      <c r="K112" s="33"/>
      <c r="L112" s="122">
        <v>2</v>
      </c>
      <c r="M112" s="33"/>
      <c r="N112" s="30">
        <f t="shared" ref="N112:S118" si="55">IF(E112=$E$1,E$12,"")</f>
        <v>5</v>
      </c>
      <c r="O112" s="30">
        <f t="shared" si="55"/>
        <v>4</v>
      </c>
      <c r="P112" s="30">
        <f t="shared" si="55"/>
        <v>3</v>
      </c>
      <c r="Q112" s="30">
        <f t="shared" si="55"/>
        <v>2</v>
      </c>
      <c r="R112" s="30" t="str">
        <f t="shared" si="55"/>
        <v/>
      </c>
      <c r="S112" s="30" t="str">
        <f t="shared" si="55"/>
        <v/>
      </c>
      <c r="T112" s="33"/>
      <c r="U112" s="34">
        <f t="shared" ref="U112:U118" si="56">MIN(N112:S112)</f>
        <v>2</v>
      </c>
      <c r="V112" s="28">
        <f>MAX(N112:S112)</f>
        <v>5</v>
      </c>
      <c r="W112" s="35" t="str">
        <f>invulblad!$Y$46</f>
        <v/>
      </c>
      <c r="X112" s="35">
        <f t="shared" ref="X112:X118" si="57">IF(OR(W112&lt;U112,W112&gt;V112),0,1)</f>
        <v>0</v>
      </c>
      <c r="Y112" s="110">
        <f>X112*L112</f>
        <v>0</v>
      </c>
      <c r="Z112" s="113"/>
      <c r="AA112" s="37"/>
      <c r="AB112" s="37"/>
      <c r="AC112" s="37"/>
      <c r="AD112" s="37"/>
      <c r="AE112" s="37"/>
      <c r="AF112" s="37"/>
      <c r="AG112" s="37"/>
      <c r="AH112" s="37"/>
      <c r="AI112" s="37"/>
      <c r="AJ112" s="33"/>
      <c r="AK112" s="33"/>
      <c r="AL112" s="33"/>
      <c r="AM112" s="33"/>
      <c r="AN112" s="33"/>
      <c r="AO112" s="33"/>
      <c r="AP112" s="33"/>
      <c r="AQ112" s="33"/>
      <c r="AR112" s="33"/>
      <c r="AS112" s="33"/>
      <c r="AT112" s="33"/>
      <c r="AU112" s="33"/>
      <c r="AV112" s="33"/>
      <c r="AW112" s="33"/>
      <c r="AX112" s="33"/>
      <c r="AY112" s="33"/>
      <c r="AZ112" s="33"/>
    </row>
    <row r="113" spans="1:52" hidden="1">
      <c r="A113" s="33"/>
      <c r="B113" s="33"/>
      <c r="C113" s="33"/>
      <c r="D113" s="32" t="s">
        <v>4</v>
      </c>
      <c r="E113" s="27" t="s">
        <v>103</v>
      </c>
      <c r="F113" s="27" t="s">
        <v>103</v>
      </c>
      <c r="G113" s="27" t="s">
        <v>103</v>
      </c>
      <c r="H113" s="27" t="s">
        <v>103</v>
      </c>
      <c r="I113" s="27"/>
      <c r="J113" s="27"/>
      <c r="K113" s="33"/>
      <c r="L113" s="122">
        <v>2</v>
      </c>
      <c r="M113" s="33"/>
      <c r="N113" s="30">
        <f t="shared" si="55"/>
        <v>5</v>
      </c>
      <c r="O113" s="30">
        <f t="shared" si="55"/>
        <v>4</v>
      </c>
      <c r="P113" s="30">
        <f t="shared" si="55"/>
        <v>3</v>
      </c>
      <c r="Q113" s="30">
        <f t="shared" si="55"/>
        <v>2</v>
      </c>
      <c r="R113" s="30" t="str">
        <f t="shared" si="55"/>
        <v/>
      </c>
      <c r="S113" s="30" t="str">
        <f t="shared" si="55"/>
        <v/>
      </c>
      <c r="T113" s="33"/>
      <c r="U113" s="34">
        <f t="shared" si="56"/>
        <v>2</v>
      </c>
      <c r="V113" s="28">
        <f t="shared" ref="V113:V118" si="58">MAX(N113:S113)</f>
        <v>5</v>
      </c>
      <c r="W113" s="35" t="str">
        <f>invulblad!$Y$52</f>
        <v/>
      </c>
      <c r="X113" s="35">
        <f t="shared" si="57"/>
        <v>0</v>
      </c>
      <c r="Y113" s="35">
        <f t="shared" ref="Y113:Y118" si="59">X113*L113</f>
        <v>0</v>
      </c>
      <c r="Z113" s="113"/>
      <c r="AA113" s="37"/>
      <c r="AB113" s="37"/>
      <c r="AC113" s="37"/>
      <c r="AD113" s="37"/>
      <c r="AE113" s="37"/>
      <c r="AF113" s="37"/>
      <c r="AG113" s="37"/>
      <c r="AH113" s="37"/>
      <c r="AI113" s="37"/>
      <c r="AJ113" s="33"/>
      <c r="AK113" s="33"/>
      <c r="AL113" s="33"/>
      <c r="AM113" s="33"/>
      <c r="AN113" s="33"/>
      <c r="AO113" s="33"/>
      <c r="AP113" s="33"/>
      <c r="AQ113" s="33"/>
      <c r="AR113" s="33"/>
      <c r="AS113" s="33"/>
      <c r="AT113" s="33"/>
      <c r="AU113" s="33"/>
      <c r="AV113" s="33"/>
      <c r="AW113" s="33"/>
      <c r="AX113" s="33"/>
      <c r="AY113" s="33"/>
      <c r="AZ113" s="33"/>
    </row>
    <row r="114" spans="1:52" hidden="1">
      <c r="A114" s="33"/>
      <c r="B114" s="33"/>
      <c r="C114" s="33"/>
      <c r="D114" s="32" t="s">
        <v>5</v>
      </c>
      <c r="E114" s="27" t="s">
        <v>103</v>
      </c>
      <c r="F114" s="27" t="s">
        <v>103</v>
      </c>
      <c r="G114" s="27" t="s">
        <v>103</v>
      </c>
      <c r="H114" s="27" t="s">
        <v>103</v>
      </c>
      <c r="I114" s="27"/>
      <c r="J114" s="27"/>
      <c r="K114" s="33"/>
      <c r="L114" s="122">
        <v>2</v>
      </c>
      <c r="M114" s="33"/>
      <c r="N114" s="30">
        <f t="shared" si="55"/>
        <v>5</v>
      </c>
      <c r="O114" s="30">
        <f t="shared" si="55"/>
        <v>4</v>
      </c>
      <c r="P114" s="30">
        <f t="shared" si="55"/>
        <v>3</v>
      </c>
      <c r="Q114" s="30">
        <f t="shared" si="55"/>
        <v>2</v>
      </c>
      <c r="R114" s="30" t="str">
        <f t="shared" si="55"/>
        <v/>
      </c>
      <c r="S114" s="30" t="str">
        <f t="shared" si="55"/>
        <v/>
      </c>
      <c r="T114" s="33"/>
      <c r="U114" s="34">
        <f t="shared" si="56"/>
        <v>2</v>
      </c>
      <c r="V114" s="28">
        <f t="shared" si="58"/>
        <v>5</v>
      </c>
      <c r="W114" s="35" t="str">
        <f>invulblad!$Y$58</f>
        <v/>
      </c>
      <c r="X114" s="35">
        <f t="shared" si="57"/>
        <v>0</v>
      </c>
      <c r="Y114" s="35">
        <f t="shared" si="59"/>
        <v>0</v>
      </c>
      <c r="Z114" s="113"/>
      <c r="AA114" s="37"/>
      <c r="AB114" s="37"/>
      <c r="AC114" s="37"/>
      <c r="AD114" s="37"/>
      <c r="AE114" s="37"/>
      <c r="AF114" s="37"/>
      <c r="AG114" s="37"/>
      <c r="AH114" s="37"/>
      <c r="AI114" s="37"/>
      <c r="AJ114" s="33"/>
      <c r="AK114" s="33"/>
      <c r="AL114" s="33"/>
      <c r="AM114" s="33"/>
      <c r="AN114" s="33"/>
      <c r="AO114" s="33"/>
      <c r="AP114" s="33"/>
      <c r="AQ114" s="33"/>
      <c r="AR114" s="33"/>
      <c r="AS114" s="33"/>
      <c r="AT114" s="33"/>
      <c r="AU114" s="33"/>
      <c r="AV114" s="33"/>
      <c r="AW114" s="33"/>
      <c r="AX114" s="33"/>
      <c r="AY114" s="33"/>
      <c r="AZ114" s="33"/>
    </row>
    <row r="115" spans="1:52" hidden="1">
      <c r="A115" s="33"/>
      <c r="B115" s="33"/>
      <c r="C115" s="33"/>
      <c r="D115" s="32" t="s">
        <v>6</v>
      </c>
      <c r="E115" s="27" t="s">
        <v>103</v>
      </c>
      <c r="F115" s="27" t="s">
        <v>103</v>
      </c>
      <c r="G115" s="27" t="s">
        <v>103</v>
      </c>
      <c r="H115" s="27" t="s">
        <v>103</v>
      </c>
      <c r="I115" s="27"/>
      <c r="J115" s="27"/>
      <c r="K115" s="33"/>
      <c r="L115" s="122">
        <v>1</v>
      </c>
      <c r="M115" s="33"/>
      <c r="N115" s="30">
        <f t="shared" si="55"/>
        <v>5</v>
      </c>
      <c r="O115" s="30">
        <f t="shared" si="55"/>
        <v>4</v>
      </c>
      <c r="P115" s="30">
        <f t="shared" si="55"/>
        <v>3</v>
      </c>
      <c r="Q115" s="30">
        <f t="shared" si="55"/>
        <v>2</v>
      </c>
      <c r="R115" s="30" t="str">
        <f t="shared" si="55"/>
        <v/>
      </c>
      <c r="S115" s="30" t="str">
        <f t="shared" si="55"/>
        <v/>
      </c>
      <c r="T115" s="33"/>
      <c r="U115" s="34">
        <f t="shared" si="56"/>
        <v>2</v>
      </c>
      <c r="V115" s="28">
        <f t="shared" si="58"/>
        <v>5</v>
      </c>
      <c r="W115" s="35" t="str">
        <f>invulblad!$Y$65</f>
        <v/>
      </c>
      <c r="X115" s="35">
        <f t="shared" si="57"/>
        <v>0</v>
      </c>
      <c r="Y115" s="35">
        <f t="shared" si="59"/>
        <v>0</v>
      </c>
      <c r="Z115" s="113"/>
      <c r="AA115" s="37"/>
      <c r="AB115" s="37"/>
      <c r="AC115" s="37"/>
      <c r="AD115" s="37"/>
      <c r="AE115" s="37"/>
      <c r="AF115" s="37"/>
      <c r="AG115" s="37"/>
      <c r="AH115" s="37"/>
      <c r="AI115" s="37"/>
      <c r="AJ115" s="33"/>
      <c r="AK115" s="33"/>
      <c r="AL115" s="33"/>
      <c r="AM115" s="33"/>
      <c r="AN115" s="33"/>
      <c r="AO115" s="33"/>
      <c r="AP115" s="33"/>
      <c r="AQ115" s="33"/>
      <c r="AR115" s="33"/>
      <c r="AS115" s="33"/>
      <c r="AT115" s="33"/>
      <c r="AU115" s="33"/>
      <c r="AV115" s="33"/>
      <c r="AW115" s="33"/>
      <c r="AX115" s="33"/>
      <c r="AY115" s="33"/>
      <c r="AZ115" s="33"/>
    </row>
    <row r="116" spans="1:52" hidden="1">
      <c r="A116" s="33"/>
      <c r="B116" s="33"/>
      <c r="C116" s="33"/>
      <c r="D116" s="32" t="s">
        <v>35</v>
      </c>
      <c r="E116" s="27" t="s">
        <v>103</v>
      </c>
      <c r="F116" s="27" t="s">
        <v>103</v>
      </c>
      <c r="G116" s="27" t="s">
        <v>103</v>
      </c>
      <c r="H116" s="27" t="s">
        <v>103</v>
      </c>
      <c r="I116" s="27" t="s">
        <v>103</v>
      </c>
      <c r="J116" s="27" t="s">
        <v>103</v>
      </c>
      <c r="K116" s="33"/>
      <c r="L116" s="122">
        <v>1</v>
      </c>
      <c r="M116" s="33"/>
      <c r="N116" s="30">
        <f t="shared" si="55"/>
        <v>5</v>
      </c>
      <c r="O116" s="30">
        <f t="shared" si="55"/>
        <v>4</v>
      </c>
      <c r="P116" s="30">
        <f t="shared" si="55"/>
        <v>3</v>
      </c>
      <c r="Q116" s="30">
        <f t="shared" si="55"/>
        <v>2</v>
      </c>
      <c r="R116" s="30">
        <f t="shared" si="55"/>
        <v>1</v>
      </c>
      <c r="S116" s="30">
        <f t="shared" si="55"/>
        <v>0</v>
      </c>
      <c r="T116" s="33"/>
      <c r="U116" s="34">
        <f t="shared" si="56"/>
        <v>0</v>
      </c>
      <c r="V116" s="28">
        <f t="shared" si="58"/>
        <v>5</v>
      </c>
      <c r="W116" s="35" t="str">
        <f>invulblad!$Y$71</f>
        <v/>
      </c>
      <c r="X116" s="35">
        <f t="shared" si="57"/>
        <v>0</v>
      </c>
      <c r="Y116" s="35">
        <f t="shared" si="59"/>
        <v>0</v>
      </c>
      <c r="Z116" s="113"/>
      <c r="AA116" s="37"/>
      <c r="AB116" s="37"/>
      <c r="AC116" s="37"/>
      <c r="AD116" s="37"/>
      <c r="AE116" s="37"/>
      <c r="AF116" s="37"/>
      <c r="AG116" s="37"/>
      <c r="AH116" s="37"/>
      <c r="AI116" s="37"/>
      <c r="AJ116" s="33"/>
      <c r="AK116" s="33"/>
      <c r="AL116" s="33"/>
      <c r="AM116" s="33"/>
      <c r="AN116" s="33"/>
      <c r="AO116" s="33"/>
      <c r="AP116" s="33"/>
      <c r="AQ116" s="33"/>
      <c r="AR116" s="33"/>
      <c r="AS116" s="33"/>
      <c r="AT116" s="33"/>
      <c r="AU116" s="33"/>
      <c r="AV116" s="33"/>
      <c r="AW116" s="33"/>
      <c r="AX116" s="33"/>
      <c r="AY116" s="33"/>
      <c r="AZ116" s="33"/>
    </row>
    <row r="117" spans="1:52" hidden="1">
      <c r="A117" s="33"/>
      <c r="B117" s="33"/>
      <c r="C117" s="33"/>
      <c r="D117" s="32" t="s">
        <v>7</v>
      </c>
      <c r="E117" s="27" t="s">
        <v>103</v>
      </c>
      <c r="F117" s="27" t="s">
        <v>103</v>
      </c>
      <c r="G117" s="27" t="s">
        <v>103</v>
      </c>
      <c r="H117" s="27" t="s">
        <v>103</v>
      </c>
      <c r="I117" s="27"/>
      <c r="J117" s="27"/>
      <c r="K117" s="33"/>
      <c r="L117" s="122">
        <v>1</v>
      </c>
      <c r="M117" s="33"/>
      <c r="N117" s="30">
        <f t="shared" si="55"/>
        <v>5</v>
      </c>
      <c r="O117" s="30">
        <f t="shared" si="55"/>
        <v>4</v>
      </c>
      <c r="P117" s="30">
        <f t="shared" si="55"/>
        <v>3</v>
      </c>
      <c r="Q117" s="30">
        <f t="shared" si="55"/>
        <v>2</v>
      </c>
      <c r="R117" s="30" t="str">
        <f t="shared" si="55"/>
        <v/>
      </c>
      <c r="S117" s="30" t="str">
        <f t="shared" si="55"/>
        <v/>
      </c>
      <c r="T117" s="33"/>
      <c r="U117" s="34">
        <f t="shared" si="56"/>
        <v>2</v>
      </c>
      <c r="V117" s="28">
        <f t="shared" si="58"/>
        <v>5</v>
      </c>
      <c r="W117" s="35" t="str">
        <f>invulblad!$Y$76</f>
        <v/>
      </c>
      <c r="X117" s="35">
        <f t="shared" si="57"/>
        <v>0</v>
      </c>
      <c r="Y117" s="35">
        <f t="shared" si="59"/>
        <v>0</v>
      </c>
      <c r="Z117" s="113"/>
      <c r="AA117" s="37"/>
      <c r="AB117" s="37"/>
      <c r="AC117" s="37"/>
      <c r="AD117" s="37"/>
      <c r="AE117" s="37"/>
      <c r="AF117" s="37"/>
      <c r="AG117" s="37"/>
      <c r="AH117" s="37"/>
      <c r="AI117" s="37"/>
      <c r="AJ117" s="33"/>
      <c r="AK117" s="33"/>
      <c r="AL117" s="33"/>
      <c r="AM117" s="33"/>
      <c r="AN117" s="33"/>
      <c r="AO117" s="33"/>
      <c r="AP117" s="33"/>
      <c r="AQ117" s="33"/>
      <c r="AR117" s="33"/>
      <c r="AS117" s="33"/>
      <c r="AT117" s="33"/>
      <c r="AU117" s="33"/>
      <c r="AV117" s="33"/>
      <c r="AW117" s="33"/>
      <c r="AX117" s="33"/>
      <c r="AY117" s="33"/>
      <c r="AZ117" s="33"/>
    </row>
    <row r="118" spans="1:52" hidden="1">
      <c r="A118" s="33"/>
      <c r="B118" s="33"/>
      <c r="C118" s="33"/>
      <c r="D118" s="32" t="s">
        <v>8</v>
      </c>
      <c r="E118" s="27" t="s">
        <v>103</v>
      </c>
      <c r="F118" s="27" t="s">
        <v>103</v>
      </c>
      <c r="G118" s="27" t="s">
        <v>103</v>
      </c>
      <c r="H118" s="27" t="s">
        <v>103</v>
      </c>
      <c r="I118" s="27"/>
      <c r="J118" s="27"/>
      <c r="K118" s="33"/>
      <c r="L118" s="122">
        <v>1</v>
      </c>
      <c r="M118" s="33"/>
      <c r="N118" s="30">
        <f t="shared" si="55"/>
        <v>5</v>
      </c>
      <c r="O118" s="30">
        <f t="shared" si="55"/>
        <v>4</v>
      </c>
      <c r="P118" s="30">
        <f t="shared" si="55"/>
        <v>3</v>
      </c>
      <c r="Q118" s="30">
        <f t="shared" si="55"/>
        <v>2</v>
      </c>
      <c r="R118" s="30" t="str">
        <f t="shared" si="55"/>
        <v/>
      </c>
      <c r="S118" s="30" t="str">
        <f t="shared" si="55"/>
        <v/>
      </c>
      <c r="T118" s="33"/>
      <c r="U118" s="31">
        <f t="shared" si="56"/>
        <v>2</v>
      </c>
      <c r="V118" s="29">
        <f t="shared" si="58"/>
        <v>5</v>
      </c>
      <c r="W118" s="36" t="str">
        <f>invulblad!$Y$81</f>
        <v/>
      </c>
      <c r="X118" s="36">
        <f t="shared" si="57"/>
        <v>0</v>
      </c>
      <c r="Y118" s="36">
        <f t="shared" si="59"/>
        <v>0</v>
      </c>
      <c r="Z118" s="113"/>
      <c r="AA118" s="37"/>
      <c r="AB118" s="37"/>
      <c r="AC118" s="37"/>
      <c r="AD118" s="37"/>
      <c r="AE118" s="37"/>
      <c r="AF118" s="37"/>
      <c r="AG118" s="37"/>
      <c r="AH118" s="37"/>
      <c r="AI118" s="37"/>
      <c r="AJ118" s="33"/>
      <c r="AK118" s="33"/>
      <c r="AL118" s="33"/>
      <c r="AM118" s="33"/>
      <c r="AN118" s="33"/>
      <c r="AO118" s="33"/>
      <c r="AP118" s="33"/>
      <c r="AQ118" s="33"/>
      <c r="AR118" s="33"/>
      <c r="AS118" s="33"/>
      <c r="AT118" s="33"/>
      <c r="AU118" s="33"/>
      <c r="AV118" s="33"/>
      <c r="AW118" s="33"/>
      <c r="AX118" s="33"/>
      <c r="AY118" s="33"/>
      <c r="AZ118" s="33"/>
    </row>
    <row r="119" spans="1:52" hidden="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114"/>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row>
    <row r="120" spans="1:52" s="38" customFormat="1" ht="26">
      <c r="A120" s="83">
        <f>A111+1</f>
        <v>13</v>
      </c>
      <c r="B120" s="83" t="s">
        <v>159</v>
      </c>
      <c r="C120" s="83" t="s">
        <v>223</v>
      </c>
      <c r="D120" s="84"/>
      <c r="E120" s="41">
        <v>5</v>
      </c>
      <c r="F120" s="41">
        <v>4</v>
      </c>
      <c r="G120" s="41">
        <v>3</v>
      </c>
      <c r="H120" s="41">
        <v>2</v>
      </c>
      <c r="I120" s="41">
        <v>1</v>
      </c>
      <c r="J120" s="41">
        <v>0</v>
      </c>
      <c r="K120" s="83"/>
      <c r="L120" s="85"/>
      <c r="M120" s="83"/>
      <c r="N120" s="85">
        <v>0</v>
      </c>
      <c r="O120" s="85">
        <v>1</v>
      </c>
      <c r="P120" s="85">
        <v>2</v>
      </c>
      <c r="Q120" s="85">
        <v>3</v>
      </c>
      <c r="R120" s="85">
        <v>4</v>
      </c>
      <c r="S120" s="85">
        <v>5</v>
      </c>
      <c r="T120" s="83"/>
      <c r="U120" s="86" t="s">
        <v>107</v>
      </c>
      <c r="V120" s="87" t="s">
        <v>108</v>
      </c>
      <c r="W120" s="88" t="s">
        <v>97</v>
      </c>
      <c r="X120" s="88" t="s">
        <v>100</v>
      </c>
      <c r="Y120" s="89" t="s">
        <v>104</v>
      </c>
      <c r="Z120" s="119">
        <f>SUM(Y121:Y127)</f>
        <v>0</v>
      </c>
      <c r="AA120" s="46">
        <f>IF(Z120&lt;$Y$3,1,IF(Z120&lt;$Y$2,2,3))</f>
        <v>1</v>
      </c>
      <c r="AB120" s="46">
        <f>VLOOKUP(B120,'tonen obv grootte'!$A$4:$F$22,6,FALSE)</f>
        <v>0</v>
      </c>
      <c r="AC120" s="46"/>
      <c r="AD120" s="228">
        <f>VLOOKUP(LEFT(B120,1),'volgorde alfabetisch'!$A$1:$B$27,2,FALSE)</f>
        <v>12</v>
      </c>
      <c r="AE120" s="46"/>
      <c r="AF120" s="46">
        <f>(AD120*100+(50-A120))</f>
        <v>1237</v>
      </c>
      <c r="AG120" s="90" t="str">
        <f>B120</f>
        <v>ONDERWIJS (M)</v>
      </c>
      <c r="AH120" s="90" t="str">
        <f>C120</f>
        <v>refter, studiezaal, overdekte speelplaats, bewegingsruimte,…</v>
      </c>
      <c r="AI120" s="90">
        <f>Z120</f>
        <v>0</v>
      </c>
      <c r="AJ120" s="46">
        <f>AA120*AB120</f>
        <v>0</v>
      </c>
      <c r="AK120" s="84" t="str">
        <f>B120</f>
        <v>ONDERWIJS (M)</v>
      </c>
      <c r="AL120" s="91">
        <f>U121</f>
        <v>4</v>
      </c>
      <c r="AM120" s="91">
        <f>V121</f>
        <v>5</v>
      </c>
      <c r="AN120" s="91">
        <f>U122</f>
        <v>4</v>
      </c>
      <c r="AO120" s="91">
        <f>V122</f>
        <v>5</v>
      </c>
      <c r="AP120" s="91">
        <f>U123</f>
        <v>2</v>
      </c>
      <c r="AQ120" s="91">
        <f>V123</f>
        <v>5</v>
      </c>
      <c r="AR120" s="91">
        <f>U124</f>
        <v>4</v>
      </c>
      <c r="AS120" s="91">
        <f>V124</f>
        <v>5</v>
      </c>
      <c r="AT120" s="91">
        <f>U125</f>
        <v>2</v>
      </c>
      <c r="AU120" s="91">
        <f>V125</f>
        <v>5</v>
      </c>
      <c r="AV120" s="91">
        <f>U126</f>
        <v>2</v>
      </c>
      <c r="AW120" s="91">
        <f>V126</f>
        <v>5</v>
      </c>
      <c r="AX120" s="91">
        <f>U127</f>
        <v>2</v>
      </c>
      <c r="AY120" s="91">
        <f>V127</f>
        <v>5</v>
      </c>
      <c r="AZ120" s="84">
        <f>Q120</f>
        <v>3</v>
      </c>
    </row>
    <row r="121" spans="1:52" hidden="1">
      <c r="A121" s="33"/>
      <c r="B121" s="33"/>
      <c r="C121" s="33"/>
      <c r="D121" s="32" t="s">
        <v>9</v>
      </c>
      <c r="E121" s="27" t="s">
        <v>103</v>
      </c>
      <c r="F121" s="27" t="s">
        <v>103</v>
      </c>
      <c r="G121" s="27"/>
      <c r="H121" s="27"/>
      <c r="I121" s="27"/>
      <c r="J121" s="27"/>
      <c r="K121" s="33"/>
      <c r="L121" s="122">
        <v>2</v>
      </c>
      <c r="M121" s="33"/>
      <c r="N121" s="30">
        <f t="shared" ref="N121:S127" si="60">IF(E121=$E$1,E$12,"")</f>
        <v>5</v>
      </c>
      <c r="O121" s="30">
        <f t="shared" si="60"/>
        <v>4</v>
      </c>
      <c r="P121" s="30" t="str">
        <f t="shared" si="60"/>
        <v/>
      </c>
      <c r="Q121" s="30" t="str">
        <f t="shared" si="60"/>
        <v/>
      </c>
      <c r="R121" s="30" t="str">
        <f t="shared" si="60"/>
        <v/>
      </c>
      <c r="S121" s="30" t="str">
        <f t="shared" si="60"/>
        <v/>
      </c>
      <c r="T121" s="33"/>
      <c r="U121" s="34">
        <f t="shared" ref="U121:U127" si="61">MIN(N121:S121)</f>
        <v>4</v>
      </c>
      <c r="V121" s="28">
        <f>MAX(N121:S121)</f>
        <v>5</v>
      </c>
      <c r="W121" s="35" t="str">
        <f>invulblad!$Y$46</f>
        <v/>
      </c>
      <c r="X121" s="35">
        <f t="shared" ref="X121:X127" si="62">IF(OR(W121&lt;U121,W121&gt;V121),0,1)</f>
        <v>0</v>
      </c>
      <c r="Y121" s="110">
        <f>X121*L121</f>
        <v>0</v>
      </c>
      <c r="Z121" s="113"/>
      <c r="AA121" s="37"/>
      <c r="AB121" s="37"/>
      <c r="AC121" s="37"/>
      <c r="AD121" s="37"/>
      <c r="AE121" s="37"/>
      <c r="AF121" s="37"/>
      <c r="AG121" s="37"/>
      <c r="AH121" s="37"/>
      <c r="AI121" s="37"/>
      <c r="AJ121" s="33"/>
      <c r="AK121" s="33"/>
      <c r="AL121" s="33"/>
      <c r="AM121" s="33"/>
      <c r="AN121" s="33"/>
      <c r="AO121" s="33"/>
      <c r="AP121" s="33"/>
      <c r="AQ121" s="33"/>
      <c r="AR121" s="33"/>
      <c r="AS121" s="33"/>
      <c r="AT121" s="33"/>
      <c r="AU121" s="33"/>
      <c r="AV121" s="33"/>
      <c r="AW121" s="33"/>
      <c r="AX121" s="33"/>
      <c r="AY121" s="33"/>
      <c r="AZ121" s="33"/>
    </row>
    <row r="122" spans="1:52" hidden="1">
      <c r="A122" s="33"/>
      <c r="B122" s="33"/>
      <c r="C122" s="33"/>
      <c r="D122" s="32" t="s">
        <v>4</v>
      </c>
      <c r="E122" s="27" t="s">
        <v>103</v>
      </c>
      <c r="F122" s="27" t="s">
        <v>103</v>
      </c>
      <c r="G122" s="27"/>
      <c r="H122" s="27"/>
      <c r="I122" s="27"/>
      <c r="J122" s="27"/>
      <c r="K122" s="33"/>
      <c r="L122" s="122">
        <v>2</v>
      </c>
      <c r="M122" s="33"/>
      <c r="N122" s="30">
        <f t="shared" si="60"/>
        <v>5</v>
      </c>
      <c r="O122" s="30">
        <f t="shared" si="60"/>
        <v>4</v>
      </c>
      <c r="P122" s="30" t="str">
        <f t="shared" si="60"/>
        <v/>
      </c>
      <c r="Q122" s="30" t="str">
        <f t="shared" si="60"/>
        <v/>
      </c>
      <c r="R122" s="30" t="str">
        <f t="shared" si="60"/>
        <v/>
      </c>
      <c r="S122" s="30" t="str">
        <f t="shared" si="60"/>
        <v/>
      </c>
      <c r="T122" s="33"/>
      <c r="U122" s="34">
        <f t="shared" si="61"/>
        <v>4</v>
      </c>
      <c r="V122" s="28">
        <f t="shared" ref="V122:V127" si="63">MAX(N122:S122)</f>
        <v>5</v>
      </c>
      <c r="W122" s="35" t="str">
        <f>invulblad!$Y$52</f>
        <v/>
      </c>
      <c r="X122" s="35">
        <f t="shared" si="62"/>
        <v>0</v>
      </c>
      <c r="Y122" s="35">
        <f t="shared" ref="Y122:Y127" si="64">X122*L122</f>
        <v>0</v>
      </c>
      <c r="Z122" s="113"/>
      <c r="AA122" s="37"/>
      <c r="AB122" s="37"/>
      <c r="AC122" s="37"/>
      <c r="AD122" s="37"/>
      <c r="AE122" s="37"/>
      <c r="AF122" s="37"/>
      <c r="AG122" s="37"/>
      <c r="AH122" s="37"/>
      <c r="AI122" s="37"/>
      <c r="AJ122" s="33"/>
      <c r="AK122" s="33"/>
      <c r="AL122" s="33"/>
      <c r="AM122" s="33"/>
      <c r="AN122" s="33"/>
      <c r="AO122" s="33"/>
      <c r="AP122" s="33"/>
      <c r="AQ122" s="33"/>
      <c r="AR122" s="33"/>
      <c r="AS122" s="33"/>
      <c r="AT122" s="33"/>
      <c r="AU122" s="33"/>
      <c r="AV122" s="33"/>
      <c r="AW122" s="33"/>
      <c r="AX122" s="33"/>
      <c r="AY122" s="33"/>
      <c r="AZ122" s="33"/>
    </row>
    <row r="123" spans="1:52" hidden="1">
      <c r="A123" s="33"/>
      <c r="B123" s="33"/>
      <c r="C123" s="33"/>
      <c r="D123" s="32" t="s">
        <v>5</v>
      </c>
      <c r="E123" s="27" t="s">
        <v>103</v>
      </c>
      <c r="F123" s="27" t="s">
        <v>103</v>
      </c>
      <c r="G123" s="27" t="s">
        <v>103</v>
      </c>
      <c r="H123" s="27" t="s">
        <v>103</v>
      </c>
      <c r="I123" s="27"/>
      <c r="J123" s="27"/>
      <c r="K123" s="33"/>
      <c r="L123" s="122">
        <v>2</v>
      </c>
      <c r="M123" s="33"/>
      <c r="N123" s="30">
        <f t="shared" si="60"/>
        <v>5</v>
      </c>
      <c r="O123" s="30">
        <f t="shared" si="60"/>
        <v>4</v>
      </c>
      <c r="P123" s="30">
        <f t="shared" si="60"/>
        <v>3</v>
      </c>
      <c r="Q123" s="30">
        <f t="shared" si="60"/>
        <v>2</v>
      </c>
      <c r="R123" s="30" t="str">
        <f t="shared" si="60"/>
        <v/>
      </c>
      <c r="S123" s="30" t="str">
        <f t="shared" si="60"/>
        <v/>
      </c>
      <c r="T123" s="33"/>
      <c r="U123" s="34">
        <f t="shared" si="61"/>
        <v>2</v>
      </c>
      <c r="V123" s="28">
        <f t="shared" si="63"/>
        <v>5</v>
      </c>
      <c r="W123" s="35" t="str">
        <f>invulblad!$Y$58</f>
        <v/>
      </c>
      <c r="X123" s="35">
        <f t="shared" si="62"/>
        <v>0</v>
      </c>
      <c r="Y123" s="35">
        <f t="shared" si="64"/>
        <v>0</v>
      </c>
      <c r="Z123" s="113"/>
      <c r="AA123" s="37"/>
      <c r="AB123" s="37"/>
      <c r="AC123" s="37"/>
      <c r="AD123" s="37"/>
      <c r="AE123" s="37"/>
      <c r="AF123" s="37"/>
      <c r="AG123" s="37"/>
      <c r="AH123" s="37"/>
      <c r="AI123" s="37"/>
      <c r="AJ123" s="33"/>
      <c r="AK123" s="33"/>
      <c r="AL123" s="33"/>
      <c r="AM123" s="33"/>
      <c r="AN123" s="33"/>
      <c r="AO123" s="33"/>
      <c r="AP123" s="33"/>
      <c r="AQ123" s="33"/>
      <c r="AR123" s="33"/>
      <c r="AS123" s="33"/>
      <c r="AT123" s="33"/>
      <c r="AU123" s="33"/>
      <c r="AV123" s="33"/>
      <c r="AW123" s="33"/>
      <c r="AX123" s="33"/>
      <c r="AY123" s="33"/>
      <c r="AZ123" s="33"/>
    </row>
    <row r="124" spans="1:52" hidden="1">
      <c r="A124" s="33"/>
      <c r="B124" s="33"/>
      <c r="C124" s="33"/>
      <c r="D124" s="32" t="s">
        <v>6</v>
      </c>
      <c r="E124" s="27" t="s">
        <v>103</v>
      </c>
      <c r="F124" s="27" t="s">
        <v>103</v>
      </c>
      <c r="G124" s="27"/>
      <c r="H124" s="27"/>
      <c r="I124" s="27"/>
      <c r="J124" s="27"/>
      <c r="K124" s="33"/>
      <c r="L124" s="122">
        <v>1</v>
      </c>
      <c r="M124" s="33"/>
      <c r="N124" s="30">
        <f t="shared" si="60"/>
        <v>5</v>
      </c>
      <c r="O124" s="30">
        <f t="shared" si="60"/>
        <v>4</v>
      </c>
      <c r="P124" s="30" t="str">
        <f t="shared" si="60"/>
        <v/>
      </c>
      <c r="Q124" s="30" t="str">
        <f t="shared" si="60"/>
        <v/>
      </c>
      <c r="R124" s="30" t="str">
        <f t="shared" si="60"/>
        <v/>
      </c>
      <c r="S124" s="30" t="str">
        <f t="shared" si="60"/>
        <v/>
      </c>
      <c r="T124" s="33"/>
      <c r="U124" s="34">
        <f t="shared" si="61"/>
        <v>4</v>
      </c>
      <c r="V124" s="28">
        <f t="shared" si="63"/>
        <v>5</v>
      </c>
      <c r="W124" s="35" t="str">
        <f>invulblad!$Y$65</f>
        <v/>
      </c>
      <c r="X124" s="35">
        <f t="shared" si="62"/>
        <v>0</v>
      </c>
      <c r="Y124" s="35">
        <f t="shared" si="64"/>
        <v>0</v>
      </c>
      <c r="Z124" s="113"/>
      <c r="AA124" s="37"/>
      <c r="AB124" s="37"/>
      <c r="AC124" s="37"/>
      <c r="AD124" s="37"/>
      <c r="AE124" s="37"/>
      <c r="AF124" s="37"/>
      <c r="AG124" s="37"/>
      <c r="AH124" s="37"/>
      <c r="AI124" s="37"/>
      <c r="AJ124" s="33"/>
      <c r="AK124" s="33"/>
      <c r="AL124" s="33"/>
      <c r="AM124" s="33"/>
      <c r="AN124" s="33"/>
      <c r="AO124" s="33"/>
      <c r="AP124" s="33"/>
      <c r="AQ124" s="33"/>
      <c r="AR124" s="33"/>
      <c r="AS124" s="33"/>
      <c r="AT124" s="33"/>
      <c r="AU124" s="33"/>
      <c r="AV124" s="33"/>
      <c r="AW124" s="33"/>
      <c r="AX124" s="33"/>
      <c r="AY124" s="33"/>
      <c r="AZ124" s="33"/>
    </row>
    <row r="125" spans="1:52" hidden="1">
      <c r="A125" s="33"/>
      <c r="B125" s="33"/>
      <c r="C125" s="33"/>
      <c r="D125" s="32" t="s">
        <v>35</v>
      </c>
      <c r="E125" s="27" t="s">
        <v>103</v>
      </c>
      <c r="F125" s="27" t="s">
        <v>103</v>
      </c>
      <c r="G125" s="27" t="s">
        <v>103</v>
      </c>
      <c r="H125" s="27" t="s">
        <v>103</v>
      </c>
      <c r="I125" s="27"/>
      <c r="J125" s="27"/>
      <c r="K125" s="33"/>
      <c r="L125" s="122">
        <v>1</v>
      </c>
      <c r="M125" s="33"/>
      <c r="N125" s="30">
        <f t="shared" si="60"/>
        <v>5</v>
      </c>
      <c r="O125" s="30">
        <f t="shared" si="60"/>
        <v>4</v>
      </c>
      <c r="P125" s="30">
        <f t="shared" si="60"/>
        <v>3</v>
      </c>
      <c r="Q125" s="30">
        <f t="shared" si="60"/>
        <v>2</v>
      </c>
      <c r="R125" s="30" t="str">
        <f t="shared" si="60"/>
        <v/>
      </c>
      <c r="S125" s="30" t="str">
        <f t="shared" si="60"/>
        <v/>
      </c>
      <c r="T125" s="33"/>
      <c r="U125" s="34">
        <f t="shared" si="61"/>
        <v>2</v>
      </c>
      <c r="V125" s="28">
        <f t="shared" si="63"/>
        <v>5</v>
      </c>
      <c r="W125" s="35" t="str">
        <f>invulblad!$Y$71</f>
        <v/>
      </c>
      <c r="X125" s="35">
        <f t="shared" si="62"/>
        <v>0</v>
      </c>
      <c r="Y125" s="35">
        <f t="shared" si="64"/>
        <v>0</v>
      </c>
      <c r="Z125" s="113"/>
      <c r="AA125" s="37"/>
      <c r="AB125" s="37"/>
      <c r="AC125" s="37"/>
      <c r="AD125" s="37"/>
      <c r="AE125" s="37"/>
      <c r="AF125" s="37"/>
      <c r="AG125" s="37"/>
      <c r="AH125" s="37"/>
      <c r="AI125" s="37"/>
      <c r="AJ125" s="33"/>
      <c r="AK125" s="33"/>
      <c r="AL125" s="33"/>
      <c r="AM125" s="33"/>
      <c r="AN125" s="33"/>
      <c r="AO125" s="33"/>
      <c r="AP125" s="33"/>
      <c r="AQ125" s="33"/>
      <c r="AR125" s="33"/>
      <c r="AS125" s="33"/>
      <c r="AT125" s="33"/>
      <c r="AU125" s="33"/>
      <c r="AV125" s="33"/>
      <c r="AW125" s="33"/>
      <c r="AX125" s="33"/>
      <c r="AY125" s="33"/>
      <c r="AZ125" s="33"/>
    </row>
    <row r="126" spans="1:52" hidden="1">
      <c r="A126" s="33"/>
      <c r="B126" s="33"/>
      <c r="C126" s="33"/>
      <c r="D126" s="32" t="s">
        <v>7</v>
      </c>
      <c r="E126" s="27" t="s">
        <v>103</v>
      </c>
      <c r="F126" s="27" t="s">
        <v>103</v>
      </c>
      <c r="G126" s="27" t="s">
        <v>103</v>
      </c>
      <c r="H126" s="27" t="s">
        <v>103</v>
      </c>
      <c r="I126" s="27"/>
      <c r="J126" s="27"/>
      <c r="K126" s="33"/>
      <c r="L126" s="122">
        <v>1</v>
      </c>
      <c r="M126" s="33"/>
      <c r="N126" s="30">
        <f t="shared" si="60"/>
        <v>5</v>
      </c>
      <c r="O126" s="30">
        <f t="shared" si="60"/>
        <v>4</v>
      </c>
      <c r="P126" s="30">
        <f t="shared" si="60"/>
        <v>3</v>
      </c>
      <c r="Q126" s="30">
        <f t="shared" si="60"/>
        <v>2</v>
      </c>
      <c r="R126" s="30" t="str">
        <f t="shared" si="60"/>
        <v/>
      </c>
      <c r="S126" s="30" t="str">
        <f t="shared" si="60"/>
        <v/>
      </c>
      <c r="T126" s="33"/>
      <c r="U126" s="34">
        <f t="shared" si="61"/>
        <v>2</v>
      </c>
      <c r="V126" s="28">
        <f t="shared" si="63"/>
        <v>5</v>
      </c>
      <c r="W126" s="35" t="str">
        <f>invulblad!$Y$76</f>
        <v/>
      </c>
      <c r="X126" s="35">
        <f t="shared" si="62"/>
        <v>0</v>
      </c>
      <c r="Y126" s="35">
        <f t="shared" si="64"/>
        <v>0</v>
      </c>
      <c r="Z126" s="113"/>
      <c r="AA126" s="37"/>
      <c r="AB126" s="37"/>
      <c r="AC126" s="37"/>
      <c r="AD126" s="37"/>
      <c r="AE126" s="37"/>
      <c r="AF126" s="37"/>
      <c r="AG126" s="37"/>
      <c r="AH126" s="37"/>
      <c r="AI126" s="37"/>
      <c r="AJ126" s="33"/>
      <c r="AK126" s="33"/>
      <c r="AL126" s="33"/>
      <c r="AM126" s="33"/>
      <c r="AN126" s="33"/>
      <c r="AO126" s="33"/>
      <c r="AP126" s="33"/>
      <c r="AQ126" s="33"/>
      <c r="AR126" s="33"/>
      <c r="AS126" s="33"/>
      <c r="AT126" s="33"/>
      <c r="AU126" s="33"/>
      <c r="AV126" s="33"/>
      <c r="AW126" s="33"/>
      <c r="AX126" s="33"/>
      <c r="AY126" s="33"/>
      <c r="AZ126" s="33"/>
    </row>
    <row r="127" spans="1:52" hidden="1">
      <c r="A127" s="33"/>
      <c r="B127" s="33"/>
      <c r="C127" s="33"/>
      <c r="D127" s="32" t="s">
        <v>8</v>
      </c>
      <c r="E127" s="27" t="s">
        <v>103</v>
      </c>
      <c r="F127" s="27" t="s">
        <v>103</v>
      </c>
      <c r="G127" s="27" t="s">
        <v>103</v>
      </c>
      <c r="H127" s="27" t="s">
        <v>103</v>
      </c>
      <c r="I127" s="27"/>
      <c r="J127" s="27"/>
      <c r="K127" s="33"/>
      <c r="L127" s="122">
        <v>1</v>
      </c>
      <c r="M127" s="33"/>
      <c r="N127" s="30">
        <f t="shared" si="60"/>
        <v>5</v>
      </c>
      <c r="O127" s="30">
        <f t="shared" si="60"/>
        <v>4</v>
      </c>
      <c r="P127" s="30">
        <f t="shared" si="60"/>
        <v>3</v>
      </c>
      <c r="Q127" s="30">
        <f t="shared" si="60"/>
        <v>2</v>
      </c>
      <c r="R127" s="30" t="str">
        <f t="shared" si="60"/>
        <v/>
      </c>
      <c r="S127" s="30" t="str">
        <f t="shared" si="60"/>
        <v/>
      </c>
      <c r="T127" s="33"/>
      <c r="U127" s="31">
        <f t="shared" si="61"/>
        <v>2</v>
      </c>
      <c r="V127" s="29">
        <f t="shared" si="63"/>
        <v>5</v>
      </c>
      <c r="W127" s="36" t="str">
        <f>invulblad!$Y$81</f>
        <v/>
      </c>
      <c r="X127" s="36">
        <f t="shared" si="62"/>
        <v>0</v>
      </c>
      <c r="Y127" s="36">
        <f t="shared" si="64"/>
        <v>0</v>
      </c>
      <c r="Z127" s="113"/>
      <c r="AA127" s="37"/>
      <c r="AB127" s="37"/>
      <c r="AC127" s="37"/>
      <c r="AD127" s="37"/>
      <c r="AE127" s="37"/>
      <c r="AF127" s="37"/>
      <c r="AG127" s="37"/>
      <c r="AH127" s="37"/>
      <c r="AI127" s="37"/>
      <c r="AJ127" s="33"/>
      <c r="AK127" s="33"/>
      <c r="AL127" s="33"/>
      <c r="AM127" s="33"/>
      <c r="AN127" s="33"/>
      <c r="AO127" s="33"/>
      <c r="AP127" s="33"/>
      <c r="AQ127" s="33"/>
      <c r="AR127" s="33"/>
      <c r="AS127" s="33"/>
      <c r="AT127" s="33"/>
      <c r="AU127" s="33"/>
      <c r="AV127" s="33"/>
      <c r="AW127" s="33"/>
      <c r="AX127" s="33"/>
      <c r="AY127" s="33"/>
      <c r="AZ127" s="33"/>
    </row>
    <row r="128" spans="1:52" hidden="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114"/>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row>
    <row r="129" spans="1:52" s="38" customFormat="1" ht="26">
      <c r="A129" s="83">
        <f>A120+1</f>
        <v>14</v>
      </c>
      <c r="B129" s="83" t="s">
        <v>158</v>
      </c>
      <c r="C129" s="83" t="s">
        <v>119</v>
      </c>
      <c r="D129" s="84"/>
      <c r="E129" s="41">
        <v>5</v>
      </c>
      <c r="F129" s="41">
        <v>4</v>
      </c>
      <c r="G129" s="41">
        <v>3</v>
      </c>
      <c r="H129" s="41">
        <v>2</v>
      </c>
      <c r="I129" s="41">
        <v>1</v>
      </c>
      <c r="J129" s="41">
        <v>0</v>
      </c>
      <c r="K129" s="83"/>
      <c r="L129" s="85"/>
      <c r="M129" s="83"/>
      <c r="N129" s="85">
        <v>0</v>
      </c>
      <c r="O129" s="85">
        <v>1</v>
      </c>
      <c r="P129" s="85">
        <v>2</v>
      </c>
      <c r="Q129" s="85">
        <v>3</v>
      </c>
      <c r="R129" s="85">
        <v>4</v>
      </c>
      <c r="S129" s="85">
        <v>5</v>
      </c>
      <c r="T129" s="83"/>
      <c r="U129" s="86" t="s">
        <v>107</v>
      </c>
      <c r="V129" s="87" t="s">
        <v>108</v>
      </c>
      <c r="W129" s="88" t="s">
        <v>97</v>
      </c>
      <c r="X129" s="88" t="s">
        <v>100</v>
      </c>
      <c r="Y129" s="89" t="s">
        <v>104</v>
      </c>
      <c r="Z129" s="119">
        <f>SUM(Y130:Y136)</f>
        <v>0</v>
      </c>
      <c r="AA129" s="46">
        <f>IF(Z129&lt;$Y$3,1,IF(Z129&lt;$Y$2,2,3))</f>
        <v>1</v>
      </c>
      <c r="AB129" s="46">
        <f>VLOOKUP(B129,'tonen obv grootte'!$A$4:$F$22,6,FALSE)</f>
        <v>0</v>
      </c>
      <c r="AC129" s="46"/>
      <c r="AD129" s="228">
        <f>VLOOKUP(LEFT(B129,1),'volgorde alfabetisch'!$A$1:$B$27,2,FALSE)</f>
        <v>12</v>
      </c>
      <c r="AE129" s="46"/>
      <c r="AF129" s="46">
        <f>(AD129*100+(50-A129))</f>
        <v>1236</v>
      </c>
      <c r="AG129" s="90" t="str">
        <f>B129</f>
        <v>ONDERWIJS (L)</v>
      </c>
      <c r="AH129" s="90" t="str">
        <f>C129</f>
        <v>meerdere klaslokalen en polyvalente ruimten</v>
      </c>
      <c r="AI129" s="90">
        <f>Z129</f>
        <v>0</v>
      </c>
      <c r="AJ129" s="46">
        <f>AA129*AB129</f>
        <v>0</v>
      </c>
      <c r="AK129" s="84" t="str">
        <f>B129</f>
        <v>ONDERWIJS (L)</v>
      </c>
      <c r="AL129" s="91">
        <f>U130</f>
        <v>4</v>
      </c>
      <c r="AM129" s="91">
        <f>V130</f>
        <v>5</v>
      </c>
      <c r="AN129" s="91">
        <f>U131</f>
        <v>4</v>
      </c>
      <c r="AO129" s="91">
        <f>V131</f>
        <v>5</v>
      </c>
      <c r="AP129" s="91">
        <f>U132</f>
        <v>4</v>
      </c>
      <c r="AQ129" s="91">
        <f>V132</f>
        <v>5</v>
      </c>
      <c r="AR129" s="91">
        <f>U133</f>
        <v>4</v>
      </c>
      <c r="AS129" s="91">
        <f>V133</f>
        <v>5</v>
      </c>
      <c r="AT129" s="91">
        <f>U134</f>
        <v>2</v>
      </c>
      <c r="AU129" s="91">
        <f>V134</f>
        <v>5</v>
      </c>
      <c r="AV129" s="91">
        <f>U135</f>
        <v>2</v>
      </c>
      <c r="AW129" s="91">
        <f>V135</f>
        <v>5</v>
      </c>
      <c r="AX129" s="91">
        <f>U136</f>
        <v>2</v>
      </c>
      <c r="AY129" s="91">
        <f>V136</f>
        <v>5</v>
      </c>
      <c r="AZ129" s="84">
        <f>Q129</f>
        <v>3</v>
      </c>
    </row>
    <row r="130" spans="1:52" hidden="1">
      <c r="A130" s="33"/>
      <c r="B130" s="33"/>
      <c r="C130" s="33"/>
      <c r="D130" s="32" t="s">
        <v>9</v>
      </c>
      <c r="E130" s="27" t="s">
        <v>103</v>
      </c>
      <c r="F130" s="27" t="s">
        <v>103</v>
      </c>
      <c r="G130" s="27"/>
      <c r="H130" s="27"/>
      <c r="I130" s="27"/>
      <c r="J130" s="27"/>
      <c r="K130" s="33"/>
      <c r="L130" s="122">
        <v>2</v>
      </c>
      <c r="M130" s="33"/>
      <c r="N130" s="30">
        <f t="shared" ref="N130:S136" si="65">IF(E130=$E$1,E$12,"")</f>
        <v>5</v>
      </c>
      <c r="O130" s="30">
        <f t="shared" si="65"/>
        <v>4</v>
      </c>
      <c r="P130" s="30" t="str">
        <f t="shared" si="65"/>
        <v/>
      </c>
      <c r="Q130" s="30" t="str">
        <f t="shared" si="65"/>
        <v/>
      </c>
      <c r="R130" s="30" t="str">
        <f t="shared" si="65"/>
        <v/>
      </c>
      <c r="S130" s="30" t="str">
        <f t="shared" si="65"/>
        <v/>
      </c>
      <c r="T130" s="33"/>
      <c r="U130" s="34">
        <f t="shared" ref="U130:U136" si="66">MIN(N130:S130)</f>
        <v>4</v>
      </c>
      <c r="V130" s="28">
        <f>MAX(N130:S130)</f>
        <v>5</v>
      </c>
      <c r="W130" s="35" t="str">
        <f>invulblad!$Y$46</f>
        <v/>
      </c>
      <c r="X130" s="35">
        <f t="shared" ref="X130:X136" si="67">IF(OR(W130&lt;U130,W130&gt;V130),0,1)</f>
        <v>0</v>
      </c>
      <c r="Y130" s="110">
        <f>X130*L130</f>
        <v>0</v>
      </c>
      <c r="Z130" s="113"/>
      <c r="AA130" s="37"/>
      <c r="AB130" s="37"/>
      <c r="AC130" s="37"/>
      <c r="AD130" s="37"/>
      <c r="AE130" s="37"/>
      <c r="AF130" s="37"/>
      <c r="AG130" s="37"/>
      <c r="AH130" s="37"/>
      <c r="AI130" s="37"/>
      <c r="AJ130" s="33"/>
      <c r="AK130" s="33"/>
      <c r="AL130" s="33"/>
      <c r="AM130" s="33"/>
      <c r="AN130" s="33"/>
      <c r="AO130" s="33"/>
      <c r="AP130" s="33"/>
      <c r="AQ130" s="33"/>
      <c r="AR130" s="33"/>
      <c r="AS130" s="33"/>
      <c r="AT130" s="33"/>
      <c r="AU130" s="33"/>
      <c r="AV130" s="33"/>
      <c r="AW130" s="33"/>
      <c r="AX130" s="33"/>
      <c r="AY130" s="33"/>
      <c r="AZ130" s="33"/>
    </row>
    <row r="131" spans="1:52" hidden="1">
      <c r="A131" s="33"/>
      <c r="B131" s="33"/>
      <c r="C131" s="33"/>
      <c r="D131" s="32" t="s">
        <v>4</v>
      </c>
      <c r="E131" s="27" t="s">
        <v>103</v>
      </c>
      <c r="F131" s="27" t="s">
        <v>103</v>
      </c>
      <c r="G131" s="27"/>
      <c r="H131" s="27"/>
      <c r="I131" s="27"/>
      <c r="J131" s="27"/>
      <c r="K131" s="33"/>
      <c r="L131" s="122">
        <v>2</v>
      </c>
      <c r="M131" s="33"/>
      <c r="N131" s="30">
        <f t="shared" si="65"/>
        <v>5</v>
      </c>
      <c r="O131" s="30">
        <f t="shared" si="65"/>
        <v>4</v>
      </c>
      <c r="P131" s="30" t="str">
        <f t="shared" si="65"/>
        <v/>
      </c>
      <c r="Q131" s="30" t="str">
        <f t="shared" si="65"/>
        <v/>
      </c>
      <c r="R131" s="30" t="str">
        <f t="shared" si="65"/>
        <v/>
      </c>
      <c r="S131" s="30" t="str">
        <f t="shared" si="65"/>
        <v/>
      </c>
      <c r="T131" s="33"/>
      <c r="U131" s="34">
        <f t="shared" si="66"/>
        <v>4</v>
      </c>
      <c r="V131" s="28">
        <f t="shared" ref="V131:V136" si="68">MAX(N131:S131)</f>
        <v>5</v>
      </c>
      <c r="W131" s="35" t="str">
        <f>invulblad!$Y$52</f>
        <v/>
      </c>
      <c r="X131" s="35">
        <f t="shared" si="67"/>
        <v>0</v>
      </c>
      <c r="Y131" s="35">
        <f t="shared" ref="Y131:Y136" si="69">X131*L131</f>
        <v>0</v>
      </c>
      <c r="Z131" s="113"/>
      <c r="AA131" s="37"/>
      <c r="AB131" s="37"/>
      <c r="AC131" s="37"/>
      <c r="AD131" s="37"/>
      <c r="AE131" s="37"/>
      <c r="AF131" s="37"/>
      <c r="AG131" s="37"/>
      <c r="AH131" s="37"/>
      <c r="AI131" s="37"/>
      <c r="AJ131" s="33"/>
      <c r="AK131" s="33"/>
      <c r="AL131" s="33"/>
      <c r="AM131" s="33"/>
      <c r="AN131" s="33"/>
      <c r="AO131" s="33"/>
      <c r="AP131" s="33"/>
      <c r="AQ131" s="33"/>
      <c r="AR131" s="33"/>
      <c r="AS131" s="33"/>
      <c r="AT131" s="33"/>
      <c r="AU131" s="33"/>
      <c r="AV131" s="33"/>
      <c r="AW131" s="33"/>
      <c r="AX131" s="33"/>
      <c r="AY131" s="33"/>
      <c r="AZ131" s="33"/>
    </row>
    <row r="132" spans="1:52" hidden="1">
      <c r="A132" s="33"/>
      <c r="B132" s="33"/>
      <c r="C132" s="33"/>
      <c r="D132" s="32" t="s">
        <v>5</v>
      </c>
      <c r="E132" s="27" t="s">
        <v>103</v>
      </c>
      <c r="F132" s="27" t="s">
        <v>103</v>
      </c>
      <c r="G132" s="27"/>
      <c r="H132" s="27"/>
      <c r="I132" s="27"/>
      <c r="J132" s="27"/>
      <c r="K132" s="33"/>
      <c r="L132" s="122">
        <v>1</v>
      </c>
      <c r="M132" s="33"/>
      <c r="N132" s="30">
        <f t="shared" si="65"/>
        <v>5</v>
      </c>
      <c r="O132" s="30">
        <f t="shared" si="65"/>
        <v>4</v>
      </c>
      <c r="P132" s="30" t="str">
        <f t="shared" si="65"/>
        <v/>
      </c>
      <c r="Q132" s="30" t="str">
        <f t="shared" si="65"/>
        <v/>
      </c>
      <c r="R132" s="30" t="str">
        <f t="shared" si="65"/>
        <v/>
      </c>
      <c r="S132" s="30" t="str">
        <f t="shared" si="65"/>
        <v/>
      </c>
      <c r="T132" s="33"/>
      <c r="U132" s="34">
        <f t="shared" si="66"/>
        <v>4</v>
      </c>
      <c r="V132" s="28">
        <f t="shared" si="68"/>
        <v>5</v>
      </c>
      <c r="W132" s="35" t="str">
        <f>invulblad!$Y$58</f>
        <v/>
      </c>
      <c r="X132" s="35">
        <f t="shared" si="67"/>
        <v>0</v>
      </c>
      <c r="Y132" s="35">
        <f t="shared" si="69"/>
        <v>0</v>
      </c>
      <c r="Z132" s="113"/>
      <c r="AA132" s="37"/>
      <c r="AB132" s="37"/>
      <c r="AC132" s="37"/>
      <c r="AD132" s="37"/>
      <c r="AE132" s="37"/>
      <c r="AF132" s="37"/>
      <c r="AG132" s="37"/>
      <c r="AH132" s="37"/>
      <c r="AI132" s="37"/>
      <c r="AJ132" s="33"/>
      <c r="AK132" s="33"/>
      <c r="AL132" s="33"/>
      <c r="AM132" s="33"/>
      <c r="AN132" s="33"/>
      <c r="AO132" s="33"/>
      <c r="AP132" s="33"/>
      <c r="AQ132" s="33"/>
      <c r="AR132" s="33"/>
      <c r="AS132" s="33"/>
      <c r="AT132" s="33"/>
      <c r="AU132" s="33"/>
      <c r="AV132" s="33"/>
      <c r="AW132" s="33"/>
      <c r="AX132" s="33"/>
      <c r="AY132" s="33"/>
      <c r="AZ132" s="33"/>
    </row>
    <row r="133" spans="1:52" hidden="1">
      <c r="A133" s="33"/>
      <c r="B133" s="33"/>
      <c r="C133" s="33"/>
      <c r="D133" s="32" t="s">
        <v>6</v>
      </c>
      <c r="E133" s="27" t="s">
        <v>103</v>
      </c>
      <c r="F133" s="27" t="s">
        <v>103</v>
      </c>
      <c r="G133" s="27"/>
      <c r="H133" s="27"/>
      <c r="I133" s="27"/>
      <c r="J133" s="27"/>
      <c r="K133" s="33"/>
      <c r="L133" s="122">
        <v>2</v>
      </c>
      <c r="M133" s="33"/>
      <c r="N133" s="30">
        <f t="shared" si="65"/>
        <v>5</v>
      </c>
      <c r="O133" s="30">
        <f t="shared" si="65"/>
        <v>4</v>
      </c>
      <c r="P133" s="30" t="str">
        <f t="shared" si="65"/>
        <v/>
      </c>
      <c r="Q133" s="30" t="str">
        <f t="shared" si="65"/>
        <v/>
      </c>
      <c r="R133" s="30" t="str">
        <f t="shared" si="65"/>
        <v/>
      </c>
      <c r="S133" s="30" t="str">
        <f t="shared" si="65"/>
        <v/>
      </c>
      <c r="T133" s="33"/>
      <c r="U133" s="34">
        <f t="shared" si="66"/>
        <v>4</v>
      </c>
      <c r="V133" s="28">
        <f t="shared" si="68"/>
        <v>5</v>
      </c>
      <c r="W133" s="35" t="str">
        <f>invulblad!$Y$65</f>
        <v/>
      </c>
      <c r="X133" s="35">
        <f t="shared" si="67"/>
        <v>0</v>
      </c>
      <c r="Y133" s="35">
        <f t="shared" si="69"/>
        <v>0</v>
      </c>
      <c r="Z133" s="113"/>
      <c r="AA133" s="37"/>
      <c r="AB133" s="37"/>
      <c r="AC133" s="37"/>
      <c r="AD133" s="37"/>
      <c r="AE133" s="37"/>
      <c r="AF133" s="37"/>
      <c r="AG133" s="37"/>
      <c r="AH133" s="37"/>
      <c r="AI133" s="37"/>
      <c r="AJ133" s="33"/>
      <c r="AK133" s="33"/>
      <c r="AL133" s="33"/>
      <c r="AM133" s="33"/>
      <c r="AN133" s="33"/>
      <c r="AO133" s="33"/>
      <c r="AP133" s="33"/>
      <c r="AQ133" s="33"/>
      <c r="AR133" s="33"/>
      <c r="AS133" s="33"/>
      <c r="AT133" s="33"/>
      <c r="AU133" s="33"/>
      <c r="AV133" s="33"/>
      <c r="AW133" s="33"/>
      <c r="AX133" s="33"/>
      <c r="AY133" s="33"/>
      <c r="AZ133" s="33"/>
    </row>
    <row r="134" spans="1:52" hidden="1">
      <c r="A134" s="33"/>
      <c r="B134" s="33"/>
      <c r="C134" s="33"/>
      <c r="D134" s="32" t="s">
        <v>35</v>
      </c>
      <c r="E134" s="27" t="s">
        <v>103</v>
      </c>
      <c r="F134" s="27" t="s">
        <v>103</v>
      </c>
      <c r="G134" s="27" t="s">
        <v>103</v>
      </c>
      <c r="H134" s="27" t="s">
        <v>103</v>
      </c>
      <c r="I134" s="27"/>
      <c r="J134" s="27"/>
      <c r="K134" s="33"/>
      <c r="L134" s="122">
        <v>1</v>
      </c>
      <c r="M134" s="33"/>
      <c r="N134" s="30">
        <f t="shared" si="65"/>
        <v>5</v>
      </c>
      <c r="O134" s="30">
        <f t="shared" si="65"/>
        <v>4</v>
      </c>
      <c r="P134" s="30">
        <f t="shared" si="65"/>
        <v>3</v>
      </c>
      <c r="Q134" s="30">
        <f t="shared" si="65"/>
        <v>2</v>
      </c>
      <c r="R134" s="30" t="str">
        <f t="shared" si="65"/>
        <v/>
      </c>
      <c r="S134" s="30" t="str">
        <f t="shared" si="65"/>
        <v/>
      </c>
      <c r="T134" s="33"/>
      <c r="U134" s="34">
        <f t="shared" si="66"/>
        <v>2</v>
      </c>
      <c r="V134" s="28">
        <f t="shared" si="68"/>
        <v>5</v>
      </c>
      <c r="W134" s="35" t="str">
        <f>invulblad!$Y$71</f>
        <v/>
      </c>
      <c r="X134" s="35">
        <f t="shared" si="67"/>
        <v>0</v>
      </c>
      <c r="Y134" s="35">
        <f t="shared" si="69"/>
        <v>0</v>
      </c>
      <c r="Z134" s="113"/>
      <c r="AA134" s="37"/>
      <c r="AB134" s="37"/>
      <c r="AC134" s="37"/>
      <c r="AD134" s="37"/>
      <c r="AE134" s="37"/>
      <c r="AF134" s="37"/>
      <c r="AG134" s="37"/>
      <c r="AH134" s="37"/>
      <c r="AI134" s="37"/>
      <c r="AJ134" s="33"/>
      <c r="AK134" s="33"/>
      <c r="AL134" s="33"/>
      <c r="AM134" s="33"/>
      <c r="AN134" s="33"/>
      <c r="AO134" s="33"/>
      <c r="AP134" s="33"/>
      <c r="AQ134" s="33"/>
      <c r="AR134" s="33"/>
      <c r="AS134" s="33"/>
      <c r="AT134" s="33"/>
      <c r="AU134" s="33"/>
      <c r="AV134" s="33"/>
      <c r="AW134" s="33"/>
      <c r="AX134" s="33"/>
      <c r="AY134" s="33"/>
      <c r="AZ134" s="33"/>
    </row>
    <row r="135" spans="1:52" hidden="1">
      <c r="A135" s="33"/>
      <c r="B135" s="33"/>
      <c r="C135" s="33"/>
      <c r="D135" s="32" t="s">
        <v>7</v>
      </c>
      <c r="E135" s="27" t="s">
        <v>103</v>
      </c>
      <c r="F135" s="27" t="s">
        <v>103</v>
      </c>
      <c r="G135" s="27" t="s">
        <v>103</v>
      </c>
      <c r="H135" s="27" t="s">
        <v>103</v>
      </c>
      <c r="I135" s="27"/>
      <c r="J135" s="27"/>
      <c r="K135" s="33"/>
      <c r="L135" s="122">
        <v>1</v>
      </c>
      <c r="M135" s="33"/>
      <c r="N135" s="30">
        <f t="shared" si="65"/>
        <v>5</v>
      </c>
      <c r="O135" s="30">
        <f t="shared" si="65"/>
        <v>4</v>
      </c>
      <c r="P135" s="30">
        <f t="shared" si="65"/>
        <v>3</v>
      </c>
      <c r="Q135" s="30">
        <f t="shared" si="65"/>
        <v>2</v>
      </c>
      <c r="R135" s="30" t="str">
        <f t="shared" si="65"/>
        <v/>
      </c>
      <c r="S135" s="30" t="str">
        <f t="shared" si="65"/>
        <v/>
      </c>
      <c r="T135" s="33"/>
      <c r="U135" s="34">
        <f t="shared" si="66"/>
        <v>2</v>
      </c>
      <c r="V135" s="28">
        <f t="shared" si="68"/>
        <v>5</v>
      </c>
      <c r="W135" s="35" t="str">
        <f>invulblad!$Y$76</f>
        <v/>
      </c>
      <c r="X135" s="35">
        <f t="shared" si="67"/>
        <v>0</v>
      </c>
      <c r="Y135" s="35">
        <f t="shared" si="69"/>
        <v>0</v>
      </c>
      <c r="Z135" s="113"/>
      <c r="AA135" s="37"/>
      <c r="AB135" s="37"/>
      <c r="AC135" s="37"/>
      <c r="AD135" s="37"/>
      <c r="AE135" s="37"/>
      <c r="AF135" s="37"/>
      <c r="AG135" s="37"/>
      <c r="AH135" s="37"/>
      <c r="AI135" s="37"/>
      <c r="AJ135" s="33"/>
      <c r="AK135" s="33"/>
      <c r="AL135" s="33"/>
      <c r="AM135" s="33"/>
      <c r="AN135" s="33"/>
      <c r="AO135" s="33"/>
      <c r="AP135" s="33"/>
      <c r="AQ135" s="33"/>
      <c r="AR135" s="33"/>
      <c r="AS135" s="33"/>
      <c r="AT135" s="33"/>
      <c r="AU135" s="33"/>
      <c r="AV135" s="33"/>
      <c r="AW135" s="33"/>
      <c r="AX135" s="33"/>
      <c r="AY135" s="33"/>
      <c r="AZ135" s="33"/>
    </row>
    <row r="136" spans="1:52" hidden="1">
      <c r="A136" s="33"/>
      <c r="B136" s="33"/>
      <c r="C136" s="33"/>
      <c r="D136" s="32" t="s">
        <v>8</v>
      </c>
      <c r="E136" s="27" t="s">
        <v>103</v>
      </c>
      <c r="F136" s="27" t="s">
        <v>103</v>
      </c>
      <c r="G136" s="27" t="s">
        <v>103</v>
      </c>
      <c r="H136" s="27" t="s">
        <v>103</v>
      </c>
      <c r="I136" s="27"/>
      <c r="J136" s="27"/>
      <c r="K136" s="33"/>
      <c r="L136" s="122">
        <v>1</v>
      </c>
      <c r="M136" s="33"/>
      <c r="N136" s="30">
        <f t="shared" si="65"/>
        <v>5</v>
      </c>
      <c r="O136" s="30">
        <f t="shared" si="65"/>
        <v>4</v>
      </c>
      <c r="P136" s="30">
        <f t="shared" si="65"/>
        <v>3</v>
      </c>
      <c r="Q136" s="30">
        <f t="shared" si="65"/>
        <v>2</v>
      </c>
      <c r="R136" s="30" t="str">
        <f t="shared" si="65"/>
        <v/>
      </c>
      <c r="S136" s="30" t="str">
        <f t="shared" si="65"/>
        <v/>
      </c>
      <c r="T136" s="33"/>
      <c r="U136" s="31">
        <f t="shared" si="66"/>
        <v>2</v>
      </c>
      <c r="V136" s="29">
        <f t="shared" si="68"/>
        <v>5</v>
      </c>
      <c r="W136" s="36" t="str">
        <f>invulblad!$Y$81</f>
        <v/>
      </c>
      <c r="X136" s="36">
        <f t="shared" si="67"/>
        <v>0</v>
      </c>
      <c r="Y136" s="36">
        <f t="shared" si="69"/>
        <v>0</v>
      </c>
      <c r="Z136" s="113"/>
      <c r="AA136" s="37"/>
      <c r="AB136" s="37"/>
      <c r="AC136" s="37"/>
      <c r="AD136" s="37"/>
      <c r="AE136" s="37"/>
      <c r="AF136" s="37"/>
      <c r="AG136" s="37"/>
      <c r="AH136" s="37"/>
      <c r="AI136" s="37"/>
      <c r="AJ136" s="33"/>
      <c r="AK136" s="33"/>
      <c r="AL136" s="33"/>
      <c r="AM136" s="33"/>
      <c r="AN136" s="33"/>
      <c r="AO136" s="33"/>
      <c r="AP136" s="33"/>
      <c r="AQ136" s="33"/>
      <c r="AR136" s="33"/>
      <c r="AS136" s="33"/>
      <c r="AT136" s="33"/>
      <c r="AU136" s="33"/>
      <c r="AV136" s="33"/>
      <c r="AW136" s="33"/>
      <c r="AX136" s="33"/>
      <c r="AY136" s="33"/>
      <c r="AZ136" s="33"/>
    </row>
    <row r="137" spans="1:52" hidden="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114"/>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row>
    <row r="138" spans="1:52" s="38" customFormat="1" ht="26">
      <c r="A138" s="92">
        <f>A129+1</f>
        <v>15</v>
      </c>
      <c r="B138" s="92" t="s">
        <v>157</v>
      </c>
      <c r="C138" s="92" t="s">
        <v>120</v>
      </c>
      <c r="D138" s="93"/>
      <c r="E138" s="41">
        <v>5</v>
      </c>
      <c r="F138" s="41">
        <v>4</v>
      </c>
      <c r="G138" s="41">
        <v>3</v>
      </c>
      <c r="H138" s="41">
        <v>2</v>
      </c>
      <c r="I138" s="41">
        <v>1</v>
      </c>
      <c r="J138" s="41">
        <v>0</v>
      </c>
      <c r="K138" s="92"/>
      <c r="L138" s="94"/>
      <c r="M138" s="92"/>
      <c r="N138" s="94">
        <v>0</v>
      </c>
      <c r="O138" s="94">
        <v>1</v>
      </c>
      <c r="P138" s="94">
        <v>2</v>
      </c>
      <c r="Q138" s="94">
        <v>3</v>
      </c>
      <c r="R138" s="94">
        <v>4</v>
      </c>
      <c r="S138" s="94">
        <v>5</v>
      </c>
      <c r="T138" s="92"/>
      <c r="U138" s="95" t="s">
        <v>107</v>
      </c>
      <c r="V138" s="96" t="s">
        <v>108</v>
      </c>
      <c r="W138" s="97" t="s">
        <v>97</v>
      </c>
      <c r="X138" s="97" t="s">
        <v>100</v>
      </c>
      <c r="Y138" s="98" t="s">
        <v>104</v>
      </c>
      <c r="Z138" s="120">
        <f>SUM(Y139:Y145)</f>
        <v>0</v>
      </c>
      <c r="AA138" s="46">
        <f>IF(Z138&lt;$Y$3,1,IF(Z138&lt;$Y$2,2,3))</f>
        <v>1</v>
      </c>
      <c r="AB138" s="46">
        <f>VLOOKUP(B138,'tonen obv grootte'!$A$4:$F$22,6,FALSE)</f>
        <v>0</v>
      </c>
      <c r="AC138" s="46"/>
      <c r="AD138" s="228">
        <f>VLOOKUP(LEFT(B138,1),'volgorde alfabetisch'!$A$1:$B$27,2,FALSE)</f>
        <v>16</v>
      </c>
      <c r="AE138" s="46"/>
      <c r="AF138" s="46">
        <f>(AD138*100+(50-A138))</f>
        <v>1635</v>
      </c>
      <c r="AG138" s="99" t="str">
        <f>B138</f>
        <v>KANTOREN (S)</v>
      </c>
      <c r="AH138" s="99" t="str">
        <f>C138</f>
        <v>beperkte kantoorruimte, praktijkruimte, atelierruimte…</v>
      </c>
      <c r="AI138" s="99">
        <f>Z138</f>
        <v>0</v>
      </c>
      <c r="AJ138" s="46">
        <f>AA138*AB138</f>
        <v>0</v>
      </c>
      <c r="AK138" s="93" t="str">
        <f>B138</f>
        <v>KANTOREN (S)</v>
      </c>
      <c r="AL138" s="100">
        <f>U139</f>
        <v>4</v>
      </c>
      <c r="AM138" s="100">
        <f>V139</f>
        <v>5</v>
      </c>
      <c r="AN138" s="100">
        <f>U140</f>
        <v>2</v>
      </c>
      <c r="AO138" s="100">
        <f>V140</f>
        <v>5</v>
      </c>
      <c r="AP138" s="100">
        <f>U141</f>
        <v>2</v>
      </c>
      <c r="AQ138" s="100">
        <f>V141</f>
        <v>5</v>
      </c>
      <c r="AR138" s="100">
        <f>U142</f>
        <v>2</v>
      </c>
      <c r="AS138" s="100">
        <f>V142</f>
        <v>5</v>
      </c>
      <c r="AT138" s="100">
        <f>U143</f>
        <v>0</v>
      </c>
      <c r="AU138" s="100">
        <f>V143</f>
        <v>5</v>
      </c>
      <c r="AV138" s="100">
        <f>U144</f>
        <v>0</v>
      </c>
      <c r="AW138" s="100">
        <f>V144</f>
        <v>3</v>
      </c>
      <c r="AX138" s="100">
        <f>U145</f>
        <v>0</v>
      </c>
      <c r="AY138" s="100">
        <f>V145</f>
        <v>3</v>
      </c>
      <c r="AZ138" s="93">
        <f>Q138</f>
        <v>3</v>
      </c>
    </row>
    <row r="139" spans="1:52" hidden="1">
      <c r="A139" s="33"/>
      <c r="B139" s="33"/>
      <c r="C139" s="33"/>
      <c r="D139" s="32" t="s">
        <v>9</v>
      </c>
      <c r="E139" s="27" t="s">
        <v>103</v>
      </c>
      <c r="F139" s="27" t="s">
        <v>103</v>
      </c>
      <c r="G139" s="27"/>
      <c r="H139" s="27"/>
      <c r="I139" s="27"/>
      <c r="J139" s="27"/>
      <c r="K139" s="33"/>
      <c r="L139" s="122">
        <v>2</v>
      </c>
      <c r="M139" s="33"/>
      <c r="N139" s="30">
        <f t="shared" ref="N139:S145" si="70">IF(E139=$E$1,E$12,"")</f>
        <v>5</v>
      </c>
      <c r="O139" s="30">
        <f t="shared" si="70"/>
        <v>4</v>
      </c>
      <c r="P139" s="30" t="str">
        <f t="shared" si="70"/>
        <v/>
      </c>
      <c r="Q139" s="30" t="str">
        <f t="shared" si="70"/>
        <v/>
      </c>
      <c r="R139" s="30" t="str">
        <f t="shared" si="70"/>
        <v/>
      </c>
      <c r="S139" s="30" t="str">
        <f t="shared" si="70"/>
        <v/>
      </c>
      <c r="T139" s="33"/>
      <c r="U139" s="34">
        <f t="shared" ref="U139:U145" si="71">MIN(N139:S139)</f>
        <v>4</v>
      </c>
      <c r="V139" s="28">
        <f>MAX(N139:S139)</f>
        <v>5</v>
      </c>
      <c r="W139" s="35" t="str">
        <f>invulblad!$Y$46</f>
        <v/>
      </c>
      <c r="X139" s="35">
        <f t="shared" ref="X139:X145" si="72">IF(OR(W139&lt;U139,W139&gt;V139),0,1)</f>
        <v>0</v>
      </c>
      <c r="Y139" s="110">
        <f>X139*L139</f>
        <v>0</v>
      </c>
      <c r="Z139" s="113"/>
      <c r="AA139" s="37"/>
      <c r="AB139" s="37"/>
      <c r="AC139" s="37"/>
      <c r="AD139" s="37"/>
      <c r="AE139" s="37"/>
      <c r="AF139" s="37"/>
      <c r="AG139" s="37"/>
      <c r="AH139" s="37"/>
      <c r="AI139" s="37"/>
      <c r="AJ139" s="33"/>
      <c r="AK139" s="33"/>
      <c r="AL139" s="33"/>
      <c r="AM139" s="33"/>
      <c r="AN139" s="33"/>
      <c r="AO139" s="33"/>
      <c r="AP139" s="33"/>
      <c r="AQ139" s="33"/>
      <c r="AR139" s="33"/>
      <c r="AS139" s="33"/>
      <c r="AT139" s="33"/>
      <c r="AU139" s="33"/>
      <c r="AV139" s="33"/>
      <c r="AW139" s="33"/>
      <c r="AX139" s="33"/>
      <c r="AY139" s="33"/>
      <c r="AZ139" s="33"/>
    </row>
    <row r="140" spans="1:52" hidden="1">
      <c r="A140" s="33"/>
      <c r="B140" s="33"/>
      <c r="C140" s="33"/>
      <c r="D140" s="32" t="s">
        <v>4</v>
      </c>
      <c r="E140" s="27" t="s">
        <v>103</v>
      </c>
      <c r="F140" s="27" t="s">
        <v>103</v>
      </c>
      <c r="G140" s="27" t="s">
        <v>103</v>
      </c>
      <c r="H140" s="27" t="s">
        <v>103</v>
      </c>
      <c r="I140" s="27"/>
      <c r="J140" s="27"/>
      <c r="K140" s="33"/>
      <c r="L140" s="122">
        <v>2</v>
      </c>
      <c r="M140" s="33"/>
      <c r="N140" s="30">
        <f t="shared" si="70"/>
        <v>5</v>
      </c>
      <c r="O140" s="30">
        <f t="shared" si="70"/>
        <v>4</v>
      </c>
      <c r="P140" s="30">
        <f t="shared" si="70"/>
        <v>3</v>
      </c>
      <c r="Q140" s="30">
        <f t="shared" si="70"/>
        <v>2</v>
      </c>
      <c r="R140" s="30" t="str">
        <f t="shared" si="70"/>
        <v/>
      </c>
      <c r="S140" s="30" t="str">
        <f t="shared" si="70"/>
        <v/>
      </c>
      <c r="T140" s="33"/>
      <c r="U140" s="34">
        <f t="shared" si="71"/>
        <v>2</v>
      </c>
      <c r="V140" s="28">
        <f t="shared" ref="V140:V145" si="73">MAX(N140:S140)</f>
        <v>5</v>
      </c>
      <c r="W140" s="35" t="str">
        <f>invulblad!$Y$52</f>
        <v/>
      </c>
      <c r="X140" s="35">
        <f t="shared" si="72"/>
        <v>0</v>
      </c>
      <c r="Y140" s="35">
        <f t="shared" ref="Y140:Y145" si="74">X140*L140</f>
        <v>0</v>
      </c>
      <c r="Z140" s="113"/>
      <c r="AA140" s="37"/>
      <c r="AB140" s="37"/>
      <c r="AC140" s="37"/>
      <c r="AD140" s="37"/>
      <c r="AE140" s="37"/>
      <c r="AF140" s="37"/>
      <c r="AG140" s="37"/>
      <c r="AH140" s="37"/>
      <c r="AI140" s="37"/>
      <c r="AJ140" s="33"/>
      <c r="AK140" s="33"/>
      <c r="AL140" s="33"/>
      <c r="AM140" s="33"/>
      <c r="AN140" s="33"/>
      <c r="AO140" s="33"/>
      <c r="AP140" s="33"/>
      <c r="AQ140" s="33"/>
      <c r="AR140" s="33"/>
      <c r="AS140" s="33"/>
      <c r="AT140" s="33"/>
      <c r="AU140" s="33"/>
      <c r="AV140" s="33"/>
      <c r="AW140" s="33"/>
      <c r="AX140" s="33"/>
      <c r="AY140" s="33"/>
      <c r="AZ140" s="33"/>
    </row>
    <row r="141" spans="1:52" hidden="1">
      <c r="A141" s="33"/>
      <c r="B141" s="33"/>
      <c r="C141" s="33"/>
      <c r="D141" s="32" t="s">
        <v>5</v>
      </c>
      <c r="E141" s="27" t="s">
        <v>103</v>
      </c>
      <c r="F141" s="27" t="s">
        <v>103</v>
      </c>
      <c r="G141" s="27" t="s">
        <v>103</v>
      </c>
      <c r="H141" s="27" t="s">
        <v>103</v>
      </c>
      <c r="I141" s="27"/>
      <c r="J141" s="27"/>
      <c r="K141" s="33"/>
      <c r="L141" s="122">
        <v>2</v>
      </c>
      <c r="M141" s="33"/>
      <c r="N141" s="30">
        <f t="shared" si="70"/>
        <v>5</v>
      </c>
      <c r="O141" s="30">
        <f t="shared" si="70"/>
        <v>4</v>
      </c>
      <c r="P141" s="30">
        <f t="shared" si="70"/>
        <v>3</v>
      </c>
      <c r="Q141" s="30">
        <f t="shared" si="70"/>
        <v>2</v>
      </c>
      <c r="R141" s="30" t="str">
        <f t="shared" si="70"/>
        <v/>
      </c>
      <c r="S141" s="30" t="str">
        <f t="shared" si="70"/>
        <v/>
      </c>
      <c r="T141" s="33"/>
      <c r="U141" s="34">
        <f t="shared" si="71"/>
        <v>2</v>
      </c>
      <c r="V141" s="28">
        <f t="shared" si="73"/>
        <v>5</v>
      </c>
      <c r="W141" s="35" t="str">
        <f>invulblad!$Y$58</f>
        <v/>
      </c>
      <c r="X141" s="35">
        <f t="shared" si="72"/>
        <v>0</v>
      </c>
      <c r="Y141" s="35">
        <f t="shared" si="74"/>
        <v>0</v>
      </c>
      <c r="Z141" s="113"/>
      <c r="AA141" s="37"/>
      <c r="AB141" s="37"/>
      <c r="AC141" s="37"/>
      <c r="AD141" s="37"/>
      <c r="AE141" s="37"/>
      <c r="AF141" s="37"/>
      <c r="AG141" s="37"/>
      <c r="AH141" s="37"/>
      <c r="AI141" s="37"/>
      <c r="AJ141" s="33"/>
      <c r="AK141" s="33"/>
      <c r="AL141" s="33"/>
      <c r="AM141" s="33"/>
      <c r="AN141" s="33"/>
      <c r="AO141" s="33"/>
      <c r="AP141" s="33"/>
      <c r="AQ141" s="33"/>
      <c r="AR141" s="33"/>
      <c r="AS141" s="33"/>
      <c r="AT141" s="33"/>
      <c r="AU141" s="33"/>
      <c r="AV141" s="33"/>
      <c r="AW141" s="33"/>
      <c r="AX141" s="33"/>
      <c r="AY141" s="33"/>
      <c r="AZ141" s="33"/>
    </row>
    <row r="142" spans="1:52" hidden="1">
      <c r="A142" s="33"/>
      <c r="B142" s="33"/>
      <c r="C142" s="33"/>
      <c r="D142" s="32" t="s">
        <v>6</v>
      </c>
      <c r="E142" s="27" t="s">
        <v>103</v>
      </c>
      <c r="F142" s="27" t="s">
        <v>103</v>
      </c>
      <c r="G142" s="27" t="s">
        <v>103</v>
      </c>
      <c r="H142" s="27" t="s">
        <v>103</v>
      </c>
      <c r="I142" s="27"/>
      <c r="J142" s="27"/>
      <c r="K142" s="33"/>
      <c r="L142" s="122">
        <v>1</v>
      </c>
      <c r="M142" s="33"/>
      <c r="N142" s="30">
        <f t="shared" si="70"/>
        <v>5</v>
      </c>
      <c r="O142" s="30">
        <f t="shared" si="70"/>
        <v>4</v>
      </c>
      <c r="P142" s="30">
        <f t="shared" si="70"/>
        <v>3</v>
      </c>
      <c r="Q142" s="30">
        <f t="shared" si="70"/>
        <v>2</v>
      </c>
      <c r="R142" s="30" t="str">
        <f t="shared" si="70"/>
        <v/>
      </c>
      <c r="S142" s="30" t="str">
        <f t="shared" si="70"/>
        <v/>
      </c>
      <c r="T142" s="33"/>
      <c r="U142" s="34">
        <f t="shared" si="71"/>
        <v>2</v>
      </c>
      <c r="V142" s="28">
        <f t="shared" si="73"/>
        <v>5</v>
      </c>
      <c r="W142" s="35" t="str">
        <f>invulblad!$Y$65</f>
        <v/>
      </c>
      <c r="X142" s="35">
        <f t="shared" si="72"/>
        <v>0</v>
      </c>
      <c r="Y142" s="35">
        <f t="shared" si="74"/>
        <v>0</v>
      </c>
      <c r="Z142" s="113"/>
      <c r="AA142" s="37"/>
      <c r="AB142" s="37"/>
      <c r="AC142" s="37"/>
      <c r="AD142" s="37"/>
      <c r="AE142" s="37"/>
      <c r="AF142" s="37"/>
      <c r="AG142" s="37"/>
      <c r="AH142" s="37"/>
      <c r="AI142" s="37"/>
      <c r="AJ142" s="33"/>
      <c r="AK142" s="33"/>
      <c r="AL142" s="33"/>
      <c r="AM142" s="33"/>
      <c r="AN142" s="33"/>
      <c r="AO142" s="33"/>
      <c r="AP142" s="33"/>
      <c r="AQ142" s="33"/>
      <c r="AR142" s="33"/>
      <c r="AS142" s="33"/>
      <c r="AT142" s="33"/>
      <c r="AU142" s="33"/>
      <c r="AV142" s="33"/>
      <c r="AW142" s="33"/>
      <c r="AX142" s="33"/>
      <c r="AY142" s="33"/>
      <c r="AZ142" s="33"/>
    </row>
    <row r="143" spans="1:52" hidden="1">
      <c r="A143" s="33"/>
      <c r="B143" s="33"/>
      <c r="C143" s="33"/>
      <c r="D143" s="32" t="s">
        <v>35</v>
      </c>
      <c r="E143" s="27" t="s">
        <v>103</v>
      </c>
      <c r="F143" s="27" t="s">
        <v>103</v>
      </c>
      <c r="G143" s="27" t="s">
        <v>103</v>
      </c>
      <c r="H143" s="27" t="s">
        <v>103</v>
      </c>
      <c r="I143" s="27" t="s">
        <v>103</v>
      </c>
      <c r="J143" s="27" t="s">
        <v>103</v>
      </c>
      <c r="K143" s="33"/>
      <c r="L143" s="122">
        <v>1</v>
      </c>
      <c r="M143" s="33"/>
      <c r="N143" s="30">
        <f t="shared" si="70"/>
        <v>5</v>
      </c>
      <c r="O143" s="30">
        <f t="shared" si="70"/>
        <v>4</v>
      </c>
      <c r="P143" s="30">
        <f t="shared" si="70"/>
        <v>3</v>
      </c>
      <c r="Q143" s="30">
        <f t="shared" si="70"/>
        <v>2</v>
      </c>
      <c r="R143" s="30">
        <f t="shared" si="70"/>
        <v>1</v>
      </c>
      <c r="S143" s="30">
        <f t="shared" si="70"/>
        <v>0</v>
      </c>
      <c r="T143" s="33"/>
      <c r="U143" s="34">
        <f t="shared" si="71"/>
        <v>0</v>
      </c>
      <c r="V143" s="28">
        <f t="shared" si="73"/>
        <v>5</v>
      </c>
      <c r="W143" s="35" t="str">
        <f>invulblad!$Y$71</f>
        <v/>
      </c>
      <c r="X143" s="35">
        <f t="shared" si="72"/>
        <v>0</v>
      </c>
      <c r="Y143" s="35">
        <f t="shared" si="74"/>
        <v>0</v>
      </c>
      <c r="Z143" s="113"/>
      <c r="AA143" s="37"/>
      <c r="AB143" s="37"/>
      <c r="AC143" s="37"/>
      <c r="AD143" s="37"/>
      <c r="AE143" s="37"/>
      <c r="AF143" s="37"/>
      <c r="AG143" s="37"/>
      <c r="AH143" s="37"/>
      <c r="AI143" s="37"/>
      <c r="AJ143" s="33"/>
      <c r="AK143" s="33"/>
      <c r="AL143" s="33"/>
      <c r="AM143" s="33"/>
      <c r="AN143" s="33"/>
      <c r="AO143" s="33"/>
      <c r="AP143" s="33"/>
      <c r="AQ143" s="33"/>
      <c r="AR143" s="33"/>
      <c r="AS143" s="33"/>
      <c r="AT143" s="33"/>
      <c r="AU143" s="33"/>
      <c r="AV143" s="33"/>
      <c r="AW143" s="33"/>
      <c r="AX143" s="33"/>
      <c r="AY143" s="33"/>
      <c r="AZ143" s="33"/>
    </row>
    <row r="144" spans="1:52" hidden="1">
      <c r="A144" s="33"/>
      <c r="B144" s="33"/>
      <c r="C144" s="33"/>
      <c r="D144" s="32" t="s">
        <v>7</v>
      </c>
      <c r="E144" s="27"/>
      <c r="F144" s="27"/>
      <c r="G144" s="27" t="s">
        <v>103</v>
      </c>
      <c r="H144" s="27" t="s">
        <v>103</v>
      </c>
      <c r="I144" s="27" t="s">
        <v>103</v>
      </c>
      <c r="J144" s="27" t="s">
        <v>103</v>
      </c>
      <c r="K144" s="33"/>
      <c r="L144" s="122">
        <v>1</v>
      </c>
      <c r="M144" s="33"/>
      <c r="N144" s="30" t="str">
        <f t="shared" si="70"/>
        <v/>
      </c>
      <c r="O144" s="30" t="str">
        <f t="shared" si="70"/>
        <v/>
      </c>
      <c r="P144" s="30">
        <f t="shared" si="70"/>
        <v>3</v>
      </c>
      <c r="Q144" s="30">
        <f t="shared" si="70"/>
        <v>2</v>
      </c>
      <c r="R144" s="30">
        <f t="shared" si="70"/>
        <v>1</v>
      </c>
      <c r="S144" s="30">
        <f t="shared" si="70"/>
        <v>0</v>
      </c>
      <c r="T144" s="33"/>
      <c r="U144" s="34">
        <f t="shared" si="71"/>
        <v>0</v>
      </c>
      <c r="V144" s="28">
        <f t="shared" si="73"/>
        <v>3</v>
      </c>
      <c r="W144" s="35" t="str">
        <f>invulblad!$Y$76</f>
        <v/>
      </c>
      <c r="X144" s="35">
        <f t="shared" si="72"/>
        <v>0</v>
      </c>
      <c r="Y144" s="35">
        <f t="shared" si="74"/>
        <v>0</v>
      </c>
      <c r="Z144" s="113"/>
      <c r="AA144" s="37"/>
      <c r="AB144" s="37"/>
      <c r="AC144" s="37"/>
      <c r="AD144" s="37"/>
      <c r="AE144" s="37"/>
      <c r="AF144" s="37"/>
      <c r="AG144" s="37"/>
      <c r="AH144" s="37"/>
      <c r="AI144" s="37"/>
      <c r="AJ144" s="33"/>
      <c r="AK144" s="33"/>
      <c r="AL144" s="33"/>
      <c r="AM144" s="33"/>
      <c r="AN144" s="33"/>
      <c r="AO144" s="33"/>
      <c r="AP144" s="33"/>
      <c r="AQ144" s="33"/>
      <c r="AR144" s="33"/>
      <c r="AS144" s="33"/>
      <c r="AT144" s="33"/>
      <c r="AU144" s="33"/>
      <c r="AV144" s="33"/>
      <c r="AW144" s="33"/>
      <c r="AX144" s="33"/>
      <c r="AY144" s="33"/>
      <c r="AZ144" s="33"/>
    </row>
    <row r="145" spans="1:52" hidden="1">
      <c r="A145" s="33"/>
      <c r="B145" s="33"/>
      <c r="C145" s="33"/>
      <c r="D145" s="32" t="s">
        <v>8</v>
      </c>
      <c r="E145" s="27"/>
      <c r="F145" s="27"/>
      <c r="G145" s="27" t="s">
        <v>103</v>
      </c>
      <c r="H145" s="27" t="s">
        <v>103</v>
      </c>
      <c r="I145" s="27" t="s">
        <v>103</v>
      </c>
      <c r="J145" s="27" t="s">
        <v>103</v>
      </c>
      <c r="K145" s="33"/>
      <c r="L145" s="122">
        <v>1</v>
      </c>
      <c r="M145" s="33"/>
      <c r="N145" s="30" t="str">
        <f t="shared" si="70"/>
        <v/>
      </c>
      <c r="O145" s="30" t="str">
        <f t="shared" si="70"/>
        <v/>
      </c>
      <c r="P145" s="30">
        <f t="shared" si="70"/>
        <v>3</v>
      </c>
      <c r="Q145" s="30">
        <f t="shared" si="70"/>
        <v>2</v>
      </c>
      <c r="R145" s="30">
        <f t="shared" si="70"/>
        <v>1</v>
      </c>
      <c r="S145" s="30">
        <f t="shared" si="70"/>
        <v>0</v>
      </c>
      <c r="T145" s="33"/>
      <c r="U145" s="31">
        <f t="shared" si="71"/>
        <v>0</v>
      </c>
      <c r="V145" s="29">
        <f t="shared" si="73"/>
        <v>3</v>
      </c>
      <c r="W145" s="36" t="str">
        <f>invulblad!$Y$81</f>
        <v/>
      </c>
      <c r="X145" s="36">
        <f t="shared" si="72"/>
        <v>0</v>
      </c>
      <c r="Y145" s="36">
        <f t="shared" si="74"/>
        <v>0</v>
      </c>
      <c r="Z145" s="113"/>
      <c r="AA145" s="37"/>
      <c r="AB145" s="37"/>
      <c r="AC145" s="37"/>
      <c r="AD145" s="37"/>
      <c r="AE145" s="37"/>
      <c r="AF145" s="37"/>
      <c r="AG145" s="37"/>
      <c r="AH145" s="37"/>
      <c r="AI145" s="37"/>
      <c r="AJ145" s="33"/>
      <c r="AK145" s="33"/>
      <c r="AL145" s="33"/>
      <c r="AM145" s="33"/>
      <c r="AN145" s="33"/>
      <c r="AO145" s="33"/>
      <c r="AP145" s="33"/>
      <c r="AQ145" s="33"/>
      <c r="AR145" s="33"/>
      <c r="AS145" s="33"/>
      <c r="AT145" s="33"/>
      <c r="AU145" s="33"/>
      <c r="AV145" s="33"/>
      <c r="AW145" s="33"/>
      <c r="AX145" s="33"/>
      <c r="AY145" s="33"/>
      <c r="AZ145" s="33"/>
    </row>
    <row r="146" spans="1:52" hidden="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114"/>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row>
    <row r="147" spans="1:52" s="38" customFormat="1" ht="26">
      <c r="A147" s="92">
        <f>A138+1</f>
        <v>16</v>
      </c>
      <c r="B147" s="92" t="s">
        <v>156</v>
      </c>
      <c r="C147" s="92" t="s">
        <v>121</v>
      </c>
      <c r="D147" s="93"/>
      <c r="E147" s="41">
        <v>5</v>
      </c>
      <c r="F147" s="41">
        <v>4</v>
      </c>
      <c r="G147" s="41">
        <v>3</v>
      </c>
      <c r="H147" s="41">
        <v>2</v>
      </c>
      <c r="I147" s="41">
        <v>1</v>
      </c>
      <c r="J147" s="41">
        <v>0</v>
      </c>
      <c r="K147" s="92"/>
      <c r="L147" s="94"/>
      <c r="M147" s="92"/>
      <c r="N147" s="94">
        <v>0</v>
      </c>
      <c r="O147" s="94">
        <v>1</v>
      </c>
      <c r="P147" s="94">
        <v>2</v>
      </c>
      <c r="Q147" s="94">
        <v>3</v>
      </c>
      <c r="R147" s="94">
        <v>4</v>
      </c>
      <c r="S147" s="94">
        <v>5</v>
      </c>
      <c r="T147" s="92"/>
      <c r="U147" s="95" t="s">
        <v>107</v>
      </c>
      <c r="V147" s="96" t="s">
        <v>108</v>
      </c>
      <c r="W147" s="97" t="s">
        <v>97</v>
      </c>
      <c r="X147" s="97" t="s">
        <v>100</v>
      </c>
      <c r="Y147" s="98" t="s">
        <v>104</v>
      </c>
      <c r="Z147" s="120">
        <f>SUM(Y148:Y154)</f>
        <v>0</v>
      </c>
      <c r="AA147" s="46">
        <f>IF(Z147&lt;$Y$3,1,IF(Z147&lt;$Y$2,2,3))</f>
        <v>1</v>
      </c>
      <c r="AB147" s="46">
        <f>VLOOKUP(B147,'tonen obv grootte'!$A$4:$F$22,6,FALSE)</f>
        <v>0</v>
      </c>
      <c r="AC147" s="46"/>
      <c r="AD147" s="228">
        <f>VLOOKUP(LEFT(B147,1),'volgorde alfabetisch'!$A$1:$B$27,2,FALSE)</f>
        <v>16</v>
      </c>
      <c r="AE147" s="46"/>
      <c r="AF147" s="46">
        <f>(AD147*100+(50-A147))</f>
        <v>1634</v>
      </c>
      <c r="AG147" s="99" t="str">
        <f>B147</f>
        <v>KANTOREN (L)</v>
      </c>
      <c r="AH147" s="99" t="str">
        <f>C147</f>
        <v>meerdere kantoren, administratief centrum, bedrijf,…</v>
      </c>
      <c r="AI147" s="99">
        <f>Z147</f>
        <v>0</v>
      </c>
      <c r="AJ147" s="46">
        <f>AA147*AB147</f>
        <v>0</v>
      </c>
      <c r="AK147" s="93" t="str">
        <f>B147</f>
        <v>KANTOREN (L)</v>
      </c>
      <c r="AL147" s="100">
        <f>U148</f>
        <v>4</v>
      </c>
      <c r="AM147" s="100">
        <f>V148</f>
        <v>5</v>
      </c>
      <c r="AN147" s="100">
        <f>U149</f>
        <v>4</v>
      </c>
      <c r="AO147" s="100">
        <f>V149</f>
        <v>5</v>
      </c>
      <c r="AP147" s="100">
        <f>U150</f>
        <v>4</v>
      </c>
      <c r="AQ147" s="100">
        <f>V150</f>
        <v>5</v>
      </c>
      <c r="AR147" s="100">
        <f>U151</f>
        <v>4</v>
      </c>
      <c r="AS147" s="100">
        <f>V151</f>
        <v>5</v>
      </c>
      <c r="AT147" s="100">
        <f>U152</f>
        <v>2</v>
      </c>
      <c r="AU147" s="100">
        <f>V152</f>
        <v>5</v>
      </c>
      <c r="AV147" s="100">
        <f>U153</f>
        <v>0</v>
      </c>
      <c r="AW147" s="100">
        <f>V153</f>
        <v>1</v>
      </c>
      <c r="AX147" s="100">
        <f>U154</f>
        <v>0</v>
      </c>
      <c r="AY147" s="100">
        <f>V154</f>
        <v>1</v>
      </c>
      <c r="AZ147" s="93">
        <f>Q147</f>
        <v>3</v>
      </c>
    </row>
    <row r="148" spans="1:52" hidden="1">
      <c r="A148" s="33"/>
      <c r="B148" s="33"/>
      <c r="C148" s="33"/>
      <c r="D148" s="32" t="s">
        <v>9</v>
      </c>
      <c r="E148" s="27" t="s">
        <v>103</v>
      </c>
      <c r="F148" s="27" t="s">
        <v>103</v>
      </c>
      <c r="G148" s="27"/>
      <c r="H148" s="27"/>
      <c r="I148" s="27"/>
      <c r="J148" s="27"/>
      <c r="K148" s="33"/>
      <c r="L148" s="122">
        <v>2</v>
      </c>
      <c r="M148" s="33"/>
      <c r="N148" s="30">
        <f t="shared" ref="N148:S154" si="75">IF(E148=$E$1,E$12,"")</f>
        <v>5</v>
      </c>
      <c r="O148" s="30">
        <f t="shared" si="75"/>
        <v>4</v>
      </c>
      <c r="P148" s="30" t="str">
        <f t="shared" si="75"/>
        <v/>
      </c>
      <c r="Q148" s="30" t="str">
        <f t="shared" si="75"/>
        <v/>
      </c>
      <c r="R148" s="30" t="str">
        <f t="shared" si="75"/>
        <v/>
      </c>
      <c r="S148" s="30" t="str">
        <f t="shared" si="75"/>
        <v/>
      </c>
      <c r="T148" s="33"/>
      <c r="U148" s="34">
        <f t="shared" ref="U148:U154" si="76">MIN(N148:S148)</f>
        <v>4</v>
      </c>
      <c r="V148" s="28">
        <f>MAX(N148:S148)</f>
        <v>5</v>
      </c>
      <c r="W148" s="35" t="str">
        <f>invulblad!$Y$46</f>
        <v/>
      </c>
      <c r="X148" s="35">
        <f t="shared" ref="X148:X154" si="77">IF(OR(W148&lt;U148,W148&gt;V148),0,1)</f>
        <v>0</v>
      </c>
      <c r="Y148" s="110">
        <f>X148*L148</f>
        <v>0</v>
      </c>
      <c r="Z148" s="113"/>
      <c r="AA148" s="37"/>
      <c r="AB148" s="37"/>
      <c r="AC148" s="37"/>
      <c r="AD148" s="37"/>
      <c r="AE148" s="37"/>
      <c r="AF148" s="37"/>
      <c r="AG148" s="37"/>
      <c r="AH148" s="37"/>
      <c r="AI148" s="37"/>
      <c r="AJ148" s="33"/>
      <c r="AK148" s="33"/>
      <c r="AL148" s="33"/>
      <c r="AM148" s="33"/>
      <c r="AN148" s="33"/>
      <c r="AO148" s="33"/>
      <c r="AP148" s="33"/>
      <c r="AQ148" s="33"/>
      <c r="AR148" s="33"/>
      <c r="AS148" s="33"/>
      <c r="AT148" s="33"/>
      <c r="AU148" s="33"/>
      <c r="AV148" s="33"/>
      <c r="AW148" s="33"/>
      <c r="AX148" s="33"/>
      <c r="AY148" s="33"/>
      <c r="AZ148" s="33"/>
    </row>
    <row r="149" spans="1:52" hidden="1">
      <c r="A149" s="33"/>
      <c r="B149" s="33"/>
      <c r="C149" s="33"/>
      <c r="D149" s="32" t="s">
        <v>4</v>
      </c>
      <c r="E149" s="27" t="s">
        <v>103</v>
      </c>
      <c r="F149" s="27" t="s">
        <v>103</v>
      </c>
      <c r="G149" s="27"/>
      <c r="H149" s="27"/>
      <c r="I149" s="27"/>
      <c r="J149" s="27"/>
      <c r="K149" s="33"/>
      <c r="L149" s="122">
        <v>2</v>
      </c>
      <c r="M149" s="33"/>
      <c r="N149" s="30">
        <f t="shared" si="75"/>
        <v>5</v>
      </c>
      <c r="O149" s="30">
        <f t="shared" si="75"/>
        <v>4</v>
      </c>
      <c r="P149" s="30" t="str">
        <f t="shared" si="75"/>
        <v/>
      </c>
      <c r="Q149" s="30" t="str">
        <f t="shared" si="75"/>
        <v/>
      </c>
      <c r="R149" s="30" t="str">
        <f t="shared" si="75"/>
        <v/>
      </c>
      <c r="S149" s="30" t="str">
        <f t="shared" si="75"/>
        <v/>
      </c>
      <c r="T149" s="33"/>
      <c r="U149" s="34">
        <f t="shared" si="76"/>
        <v>4</v>
      </c>
      <c r="V149" s="28">
        <f t="shared" ref="V149:V154" si="78">MAX(N149:S149)</f>
        <v>5</v>
      </c>
      <c r="W149" s="35" t="str">
        <f>invulblad!$Y$52</f>
        <v/>
      </c>
      <c r="X149" s="35">
        <f t="shared" si="77"/>
        <v>0</v>
      </c>
      <c r="Y149" s="35">
        <f t="shared" ref="Y149:Y154" si="79">X149*L149</f>
        <v>0</v>
      </c>
      <c r="Z149" s="113"/>
      <c r="AA149" s="37"/>
      <c r="AB149" s="37"/>
      <c r="AC149" s="37"/>
      <c r="AD149" s="37"/>
      <c r="AE149" s="37"/>
      <c r="AF149" s="37"/>
      <c r="AG149" s="37"/>
      <c r="AH149" s="37"/>
      <c r="AI149" s="37"/>
      <c r="AJ149" s="33"/>
      <c r="AK149" s="33"/>
      <c r="AL149" s="33"/>
      <c r="AM149" s="33"/>
      <c r="AN149" s="33"/>
      <c r="AO149" s="33"/>
      <c r="AP149" s="33"/>
      <c r="AQ149" s="33"/>
      <c r="AR149" s="33"/>
      <c r="AS149" s="33"/>
      <c r="AT149" s="33"/>
      <c r="AU149" s="33"/>
      <c r="AV149" s="33"/>
      <c r="AW149" s="33"/>
      <c r="AX149" s="33"/>
      <c r="AY149" s="33"/>
      <c r="AZ149" s="33"/>
    </row>
    <row r="150" spans="1:52" hidden="1">
      <c r="A150" s="33"/>
      <c r="B150" s="33"/>
      <c r="C150" s="33"/>
      <c r="D150" s="32" t="s">
        <v>5</v>
      </c>
      <c r="E150" s="27" t="s">
        <v>103</v>
      </c>
      <c r="F150" s="27" t="s">
        <v>103</v>
      </c>
      <c r="G150" s="27"/>
      <c r="H150" s="27"/>
      <c r="I150" s="27"/>
      <c r="J150" s="27"/>
      <c r="K150" s="33"/>
      <c r="L150" s="122">
        <v>1</v>
      </c>
      <c r="M150" s="33"/>
      <c r="N150" s="30">
        <f t="shared" si="75"/>
        <v>5</v>
      </c>
      <c r="O150" s="30">
        <f t="shared" si="75"/>
        <v>4</v>
      </c>
      <c r="P150" s="30" t="str">
        <f t="shared" si="75"/>
        <v/>
      </c>
      <c r="Q150" s="30" t="str">
        <f t="shared" si="75"/>
        <v/>
      </c>
      <c r="R150" s="30" t="str">
        <f t="shared" si="75"/>
        <v/>
      </c>
      <c r="S150" s="30" t="str">
        <f t="shared" si="75"/>
        <v/>
      </c>
      <c r="T150" s="33"/>
      <c r="U150" s="34">
        <f t="shared" si="76"/>
        <v>4</v>
      </c>
      <c r="V150" s="28">
        <f t="shared" si="78"/>
        <v>5</v>
      </c>
      <c r="W150" s="35" t="str">
        <f>invulblad!$Y$58</f>
        <v/>
      </c>
      <c r="X150" s="35">
        <f t="shared" si="77"/>
        <v>0</v>
      </c>
      <c r="Y150" s="35">
        <f t="shared" si="79"/>
        <v>0</v>
      </c>
      <c r="Z150" s="113"/>
      <c r="AA150" s="37"/>
      <c r="AB150" s="37"/>
      <c r="AC150" s="37"/>
      <c r="AD150" s="37"/>
      <c r="AE150" s="37"/>
      <c r="AF150" s="37"/>
      <c r="AG150" s="37"/>
      <c r="AH150" s="37"/>
      <c r="AI150" s="37"/>
      <c r="AJ150" s="33"/>
      <c r="AK150" s="33"/>
      <c r="AL150" s="33"/>
      <c r="AM150" s="33"/>
      <c r="AN150" s="33"/>
      <c r="AO150" s="33"/>
      <c r="AP150" s="33"/>
      <c r="AQ150" s="33"/>
      <c r="AR150" s="33"/>
      <c r="AS150" s="33"/>
      <c r="AT150" s="33"/>
      <c r="AU150" s="33"/>
      <c r="AV150" s="33"/>
      <c r="AW150" s="33"/>
      <c r="AX150" s="33"/>
      <c r="AY150" s="33"/>
      <c r="AZ150" s="33"/>
    </row>
    <row r="151" spans="1:52" hidden="1">
      <c r="A151" s="33"/>
      <c r="B151" s="33"/>
      <c r="C151" s="33"/>
      <c r="D151" s="32" t="s">
        <v>6</v>
      </c>
      <c r="E151" s="27" t="s">
        <v>103</v>
      </c>
      <c r="F151" s="27" t="s">
        <v>103</v>
      </c>
      <c r="G151" s="27"/>
      <c r="H151" s="27"/>
      <c r="I151" s="27"/>
      <c r="J151" s="27"/>
      <c r="K151" s="33"/>
      <c r="L151" s="122">
        <v>2</v>
      </c>
      <c r="M151" s="33"/>
      <c r="N151" s="30">
        <f t="shared" si="75"/>
        <v>5</v>
      </c>
      <c r="O151" s="30">
        <f t="shared" si="75"/>
        <v>4</v>
      </c>
      <c r="P151" s="30" t="str">
        <f t="shared" si="75"/>
        <v/>
      </c>
      <c r="Q151" s="30" t="str">
        <f t="shared" si="75"/>
        <v/>
      </c>
      <c r="R151" s="30" t="str">
        <f t="shared" si="75"/>
        <v/>
      </c>
      <c r="S151" s="30" t="str">
        <f t="shared" si="75"/>
        <v/>
      </c>
      <c r="T151" s="33"/>
      <c r="U151" s="34">
        <f t="shared" si="76"/>
        <v>4</v>
      </c>
      <c r="V151" s="28">
        <f t="shared" si="78"/>
        <v>5</v>
      </c>
      <c r="W151" s="35" t="str">
        <f>invulblad!$Y$65</f>
        <v/>
      </c>
      <c r="X151" s="35">
        <f t="shared" si="77"/>
        <v>0</v>
      </c>
      <c r="Y151" s="35">
        <f t="shared" si="79"/>
        <v>0</v>
      </c>
      <c r="Z151" s="113"/>
      <c r="AA151" s="37"/>
      <c r="AB151" s="37"/>
      <c r="AC151" s="37"/>
      <c r="AD151" s="37"/>
      <c r="AE151" s="37"/>
      <c r="AF151" s="37"/>
      <c r="AG151" s="37"/>
      <c r="AH151" s="37"/>
      <c r="AI151" s="37"/>
      <c r="AJ151" s="33"/>
      <c r="AK151" s="33"/>
      <c r="AL151" s="33"/>
      <c r="AM151" s="33"/>
      <c r="AN151" s="33"/>
      <c r="AO151" s="33"/>
      <c r="AP151" s="33"/>
      <c r="AQ151" s="33"/>
      <c r="AR151" s="33"/>
      <c r="AS151" s="33"/>
      <c r="AT151" s="33"/>
      <c r="AU151" s="33"/>
      <c r="AV151" s="33"/>
      <c r="AW151" s="33"/>
      <c r="AX151" s="33"/>
      <c r="AY151" s="33"/>
      <c r="AZ151" s="33"/>
    </row>
    <row r="152" spans="1:52" hidden="1">
      <c r="A152" s="33"/>
      <c r="B152" s="33"/>
      <c r="C152" s="33"/>
      <c r="D152" s="32" t="s">
        <v>35</v>
      </c>
      <c r="E152" s="27" t="s">
        <v>103</v>
      </c>
      <c r="F152" s="27" t="s">
        <v>103</v>
      </c>
      <c r="G152" s="27" t="s">
        <v>103</v>
      </c>
      <c r="H152" s="27" t="s">
        <v>103</v>
      </c>
      <c r="I152" s="27"/>
      <c r="J152" s="27"/>
      <c r="K152" s="33"/>
      <c r="L152" s="122">
        <v>1</v>
      </c>
      <c r="M152" s="33"/>
      <c r="N152" s="30">
        <f t="shared" si="75"/>
        <v>5</v>
      </c>
      <c r="O152" s="30">
        <f t="shared" si="75"/>
        <v>4</v>
      </c>
      <c r="P152" s="30">
        <f t="shared" si="75"/>
        <v>3</v>
      </c>
      <c r="Q152" s="30">
        <f t="shared" si="75"/>
        <v>2</v>
      </c>
      <c r="R152" s="30" t="str">
        <f t="shared" si="75"/>
        <v/>
      </c>
      <c r="S152" s="30" t="str">
        <f t="shared" si="75"/>
        <v/>
      </c>
      <c r="T152" s="33"/>
      <c r="U152" s="34">
        <f t="shared" si="76"/>
        <v>2</v>
      </c>
      <c r="V152" s="28">
        <f t="shared" si="78"/>
        <v>5</v>
      </c>
      <c r="W152" s="35" t="str">
        <f>invulblad!$Y$71</f>
        <v/>
      </c>
      <c r="X152" s="35">
        <f t="shared" si="77"/>
        <v>0</v>
      </c>
      <c r="Y152" s="35">
        <f t="shared" si="79"/>
        <v>0</v>
      </c>
      <c r="Z152" s="113"/>
      <c r="AA152" s="37"/>
      <c r="AB152" s="37"/>
      <c r="AC152" s="37"/>
      <c r="AD152" s="37"/>
      <c r="AE152" s="37"/>
      <c r="AF152" s="37"/>
      <c r="AG152" s="37"/>
      <c r="AH152" s="37"/>
      <c r="AI152" s="37"/>
      <c r="AJ152" s="33"/>
      <c r="AK152" s="33"/>
      <c r="AL152" s="33"/>
      <c r="AM152" s="33"/>
      <c r="AN152" s="33"/>
      <c r="AO152" s="33"/>
      <c r="AP152" s="33"/>
      <c r="AQ152" s="33"/>
      <c r="AR152" s="33"/>
      <c r="AS152" s="33"/>
      <c r="AT152" s="33"/>
      <c r="AU152" s="33"/>
      <c r="AV152" s="33"/>
      <c r="AW152" s="33"/>
      <c r="AX152" s="33"/>
      <c r="AY152" s="33"/>
      <c r="AZ152" s="33"/>
    </row>
    <row r="153" spans="1:52" hidden="1">
      <c r="A153" s="33"/>
      <c r="B153" s="33"/>
      <c r="C153" s="33"/>
      <c r="D153" s="32" t="s">
        <v>7</v>
      </c>
      <c r="E153" s="27"/>
      <c r="F153" s="27"/>
      <c r="G153" s="27"/>
      <c r="H153" s="27"/>
      <c r="I153" s="27" t="s">
        <v>103</v>
      </c>
      <c r="J153" s="27" t="s">
        <v>103</v>
      </c>
      <c r="K153" s="33"/>
      <c r="L153" s="122">
        <v>1</v>
      </c>
      <c r="M153" s="33"/>
      <c r="N153" s="30" t="str">
        <f t="shared" si="75"/>
        <v/>
      </c>
      <c r="O153" s="30" t="str">
        <f t="shared" si="75"/>
        <v/>
      </c>
      <c r="P153" s="30" t="str">
        <f t="shared" si="75"/>
        <v/>
      </c>
      <c r="Q153" s="30" t="str">
        <f t="shared" si="75"/>
        <v/>
      </c>
      <c r="R153" s="30">
        <f t="shared" si="75"/>
        <v>1</v>
      </c>
      <c r="S153" s="30">
        <f t="shared" si="75"/>
        <v>0</v>
      </c>
      <c r="T153" s="33"/>
      <c r="U153" s="34">
        <f t="shared" si="76"/>
        <v>0</v>
      </c>
      <c r="V153" s="28">
        <f t="shared" si="78"/>
        <v>1</v>
      </c>
      <c r="W153" s="35" t="str">
        <f>invulblad!$Y$76</f>
        <v/>
      </c>
      <c r="X153" s="35">
        <f t="shared" si="77"/>
        <v>0</v>
      </c>
      <c r="Y153" s="35">
        <f t="shared" si="79"/>
        <v>0</v>
      </c>
      <c r="Z153" s="113"/>
      <c r="AA153" s="37"/>
      <c r="AB153" s="37"/>
      <c r="AC153" s="37"/>
      <c r="AD153" s="37"/>
      <c r="AE153" s="37"/>
      <c r="AF153" s="37"/>
      <c r="AG153" s="37"/>
      <c r="AH153" s="37"/>
      <c r="AI153" s="37"/>
      <c r="AJ153" s="33"/>
      <c r="AK153" s="33"/>
      <c r="AL153" s="33"/>
      <c r="AM153" s="33"/>
      <c r="AN153" s="33"/>
      <c r="AO153" s="33"/>
      <c r="AP153" s="33"/>
      <c r="AQ153" s="33"/>
      <c r="AR153" s="33"/>
      <c r="AS153" s="33"/>
      <c r="AT153" s="33"/>
      <c r="AU153" s="33"/>
      <c r="AV153" s="33"/>
      <c r="AW153" s="33"/>
      <c r="AX153" s="33"/>
      <c r="AY153" s="33"/>
      <c r="AZ153" s="33"/>
    </row>
    <row r="154" spans="1:52" hidden="1">
      <c r="A154" s="33"/>
      <c r="B154" s="33"/>
      <c r="C154" s="33"/>
      <c r="D154" s="32" t="s">
        <v>8</v>
      </c>
      <c r="E154" s="27"/>
      <c r="F154" s="27"/>
      <c r="G154" s="27"/>
      <c r="H154" s="27"/>
      <c r="I154" s="27" t="s">
        <v>103</v>
      </c>
      <c r="J154" s="27" t="s">
        <v>103</v>
      </c>
      <c r="K154" s="33"/>
      <c r="L154" s="122">
        <v>1</v>
      </c>
      <c r="M154" s="33"/>
      <c r="N154" s="30" t="str">
        <f t="shared" si="75"/>
        <v/>
      </c>
      <c r="O154" s="30" t="str">
        <f t="shared" si="75"/>
        <v/>
      </c>
      <c r="P154" s="30" t="str">
        <f t="shared" si="75"/>
        <v/>
      </c>
      <c r="Q154" s="30" t="str">
        <f t="shared" si="75"/>
        <v/>
      </c>
      <c r="R154" s="30">
        <f t="shared" si="75"/>
        <v>1</v>
      </c>
      <c r="S154" s="30">
        <f t="shared" si="75"/>
        <v>0</v>
      </c>
      <c r="T154" s="33"/>
      <c r="U154" s="31">
        <f t="shared" si="76"/>
        <v>0</v>
      </c>
      <c r="V154" s="29">
        <f t="shared" si="78"/>
        <v>1</v>
      </c>
      <c r="W154" s="36" t="str">
        <f>invulblad!$Y$81</f>
        <v/>
      </c>
      <c r="X154" s="36">
        <f t="shared" si="77"/>
        <v>0</v>
      </c>
      <c r="Y154" s="36">
        <f t="shared" si="79"/>
        <v>0</v>
      </c>
      <c r="Z154" s="113"/>
      <c r="AA154" s="37"/>
      <c r="AB154" s="37"/>
      <c r="AC154" s="37"/>
      <c r="AD154" s="37"/>
      <c r="AE154" s="37"/>
      <c r="AF154" s="37"/>
      <c r="AG154" s="37"/>
      <c r="AH154" s="37"/>
      <c r="AI154" s="37"/>
      <c r="AJ154" s="33"/>
      <c r="AK154" s="33"/>
      <c r="AL154" s="33"/>
      <c r="AM154" s="33"/>
      <c r="AN154" s="33"/>
      <c r="AO154" s="33"/>
      <c r="AP154" s="33"/>
      <c r="AQ154" s="33"/>
      <c r="AR154" s="33"/>
      <c r="AS154" s="33"/>
      <c r="AT154" s="33"/>
      <c r="AU154" s="33"/>
      <c r="AV154" s="33"/>
      <c r="AW154" s="33"/>
      <c r="AX154" s="33"/>
      <c r="AY154" s="33"/>
      <c r="AZ154" s="33"/>
    </row>
    <row r="155" spans="1:52" hidden="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114"/>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row>
    <row r="156" spans="1:52" s="38" customFormat="1" ht="26">
      <c r="A156" s="123">
        <f>A147+1</f>
        <v>17</v>
      </c>
      <c r="B156" s="123" t="s">
        <v>111</v>
      </c>
      <c r="C156" s="123" t="s">
        <v>224</v>
      </c>
      <c r="D156" s="124"/>
      <c r="E156" s="41">
        <v>5</v>
      </c>
      <c r="F156" s="41">
        <v>4</v>
      </c>
      <c r="G156" s="41">
        <v>3</v>
      </c>
      <c r="H156" s="41">
        <v>2</v>
      </c>
      <c r="I156" s="41">
        <v>1</v>
      </c>
      <c r="J156" s="41">
        <v>0</v>
      </c>
      <c r="K156" s="123"/>
      <c r="L156" s="125"/>
      <c r="M156" s="123"/>
      <c r="N156" s="125">
        <v>0</v>
      </c>
      <c r="O156" s="125">
        <v>1</v>
      </c>
      <c r="P156" s="125">
        <v>2</v>
      </c>
      <c r="Q156" s="125">
        <v>3</v>
      </c>
      <c r="R156" s="125">
        <v>4</v>
      </c>
      <c r="S156" s="125">
        <v>5</v>
      </c>
      <c r="T156" s="123"/>
      <c r="U156" s="126" t="s">
        <v>107</v>
      </c>
      <c r="V156" s="127" t="s">
        <v>108</v>
      </c>
      <c r="W156" s="128" t="s">
        <v>97</v>
      </c>
      <c r="X156" s="128" t="s">
        <v>100</v>
      </c>
      <c r="Y156" s="129" t="s">
        <v>104</v>
      </c>
      <c r="Z156" s="130">
        <f>SUM(Y157:Y163)</f>
        <v>0</v>
      </c>
      <c r="AA156" s="46">
        <f>IF(Z156&lt;$Y$3,1,IF(Z156&lt;$Y$2,2,3))</f>
        <v>1</v>
      </c>
      <c r="AB156" s="46">
        <f>VLOOKUP(B156,'tonen obv grootte'!$A$4:$F$22,6,FALSE)</f>
        <v>0</v>
      </c>
      <c r="AC156" s="46"/>
      <c r="AD156" s="228">
        <f>VLOOKUP(LEFT(B156,1),'volgorde alfabetisch'!$A$1:$B$27,2,FALSE)</f>
        <v>4</v>
      </c>
      <c r="AE156" s="46"/>
      <c r="AF156" s="46">
        <f>(AD156*100+(50-A156))</f>
        <v>433</v>
      </c>
      <c r="AG156" s="131" t="str">
        <f>B156</f>
        <v>WONEN (S)</v>
      </c>
      <c r="AH156" s="131" t="str">
        <f>C156</f>
        <v>1 wooneenheid of meerdere kleine wooneenheden</v>
      </c>
      <c r="AI156" s="131">
        <f>Z156</f>
        <v>0</v>
      </c>
      <c r="AJ156" s="46">
        <f>AA156*AB156</f>
        <v>0</v>
      </c>
      <c r="AK156" s="124" t="str">
        <f>B156</f>
        <v>WONEN (S)</v>
      </c>
      <c r="AL156" s="132">
        <f>U157</f>
        <v>3</v>
      </c>
      <c r="AM156" s="132">
        <f>V157</f>
        <v>5</v>
      </c>
      <c r="AN156" s="132">
        <f>U158</f>
        <v>3</v>
      </c>
      <c r="AO156" s="132">
        <f>V158</f>
        <v>5</v>
      </c>
      <c r="AP156" s="132">
        <f>U159</f>
        <v>3</v>
      </c>
      <c r="AQ156" s="132">
        <f>V159</f>
        <v>5</v>
      </c>
      <c r="AR156" s="132">
        <f>U160</f>
        <v>3</v>
      </c>
      <c r="AS156" s="132">
        <f>V160</f>
        <v>5</v>
      </c>
      <c r="AT156" s="132">
        <f>U161</f>
        <v>3</v>
      </c>
      <c r="AU156" s="132">
        <f>V161</f>
        <v>5</v>
      </c>
      <c r="AV156" s="132">
        <f>U162</f>
        <v>0</v>
      </c>
      <c r="AW156" s="132">
        <f>V162</f>
        <v>1</v>
      </c>
      <c r="AX156" s="132">
        <f>U163</f>
        <v>0</v>
      </c>
      <c r="AY156" s="132">
        <f>V163</f>
        <v>1</v>
      </c>
      <c r="AZ156" s="124">
        <f>Q156</f>
        <v>3</v>
      </c>
    </row>
    <row r="157" spans="1:52" hidden="1">
      <c r="A157" s="33"/>
      <c r="B157" s="33"/>
      <c r="C157" s="33"/>
      <c r="D157" s="32" t="s">
        <v>9</v>
      </c>
      <c r="E157" s="27" t="s">
        <v>103</v>
      </c>
      <c r="F157" s="27" t="s">
        <v>103</v>
      </c>
      <c r="G157" s="27" t="s">
        <v>103</v>
      </c>
      <c r="H157" s="27"/>
      <c r="I157" s="27"/>
      <c r="J157" s="27"/>
      <c r="K157" s="33"/>
      <c r="L157" s="122">
        <v>2</v>
      </c>
      <c r="M157" s="33"/>
      <c r="N157" s="30">
        <f t="shared" ref="N157:S163" si="80">IF(E157=$E$1,E$12,"")</f>
        <v>5</v>
      </c>
      <c r="O157" s="30">
        <f t="shared" si="80"/>
        <v>4</v>
      </c>
      <c r="P157" s="30">
        <f t="shared" si="80"/>
        <v>3</v>
      </c>
      <c r="Q157" s="30" t="str">
        <f t="shared" si="80"/>
        <v/>
      </c>
      <c r="R157" s="30" t="str">
        <f t="shared" si="80"/>
        <v/>
      </c>
      <c r="S157" s="30" t="str">
        <f t="shared" si="80"/>
        <v/>
      </c>
      <c r="T157" s="33"/>
      <c r="U157" s="34">
        <f t="shared" ref="U157:U163" si="81">MIN(N157:S157)</f>
        <v>3</v>
      </c>
      <c r="V157" s="28">
        <f>MAX(N157:S157)</f>
        <v>5</v>
      </c>
      <c r="W157" s="35" t="str">
        <f>invulblad!$Y$46</f>
        <v/>
      </c>
      <c r="X157" s="35">
        <f t="shared" ref="X157:X163" si="82">IF(OR(W157&lt;U157,W157&gt;V157),0,1)</f>
        <v>0</v>
      </c>
      <c r="Y157" s="110">
        <f>X157*L157</f>
        <v>0</v>
      </c>
      <c r="Z157" s="113"/>
      <c r="AA157" s="37"/>
      <c r="AB157" s="37"/>
      <c r="AC157" s="37"/>
      <c r="AD157" s="37"/>
      <c r="AE157" s="37"/>
      <c r="AF157" s="37"/>
      <c r="AG157" s="37"/>
      <c r="AH157" s="37"/>
      <c r="AI157" s="37"/>
      <c r="AJ157" s="33"/>
      <c r="AK157" s="33"/>
      <c r="AL157" s="33"/>
      <c r="AM157" s="33"/>
      <c r="AN157" s="33"/>
      <c r="AO157" s="33"/>
      <c r="AP157" s="33"/>
      <c r="AQ157" s="33"/>
      <c r="AR157" s="33"/>
      <c r="AS157" s="33"/>
      <c r="AT157" s="33"/>
      <c r="AU157" s="33"/>
      <c r="AV157" s="33"/>
      <c r="AW157" s="33"/>
      <c r="AX157" s="33"/>
      <c r="AY157" s="33"/>
      <c r="AZ157" s="33"/>
    </row>
    <row r="158" spans="1:52" hidden="1">
      <c r="A158" s="33"/>
      <c r="B158" s="33"/>
      <c r="C158" s="33"/>
      <c r="D158" s="32" t="s">
        <v>4</v>
      </c>
      <c r="E158" s="27" t="s">
        <v>103</v>
      </c>
      <c r="F158" s="27" t="s">
        <v>103</v>
      </c>
      <c r="G158" s="27" t="s">
        <v>103</v>
      </c>
      <c r="H158" s="27"/>
      <c r="I158" s="27"/>
      <c r="J158" s="27"/>
      <c r="K158" s="33"/>
      <c r="L158" s="122">
        <v>2</v>
      </c>
      <c r="M158" s="33"/>
      <c r="N158" s="30">
        <f t="shared" si="80"/>
        <v>5</v>
      </c>
      <c r="O158" s="30">
        <f t="shared" si="80"/>
        <v>4</v>
      </c>
      <c r="P158" s="30">
        <f t="shared" si="80"/>
        <v>3</v>
      </c>
      <c r="Q158" s="30" t="str">
        <f t="shared" si="80"/>
        <v/>
      </c>
      <c r="R158" s="30" t="str">
        <f t="shared" si="80"/>
        <v/>
      </c>
      <c r="S158" s="30" t="str">
        <f t="shared" si="80"/>
        <v/>
      </c>
      <c r="T158" s="33"/>
      <c r="U158" s="34">
        <f t="shared" si="81"/>
        <v>3</v>
      </c>
      <c r="V158" s="28">
        <f t="shared" ref="V158:V163" si="83">MAX(N158:S158)</f>
        <v>5</v>
      </c>
      <c r="W158" s="35" t="str">
        <f>invulblad!$Y$52</f>
        <v/>
      </c>
      <c r="X158" s="35">
        <f t="shared" si="82"/>
        <v>0</v>
      </c>
      <c r="Y158" s="35">
        <f t="shared" ref="Y158:Y163" si="84">X158*L158</f>
        <v>0</v>
      </c>
      <c r="Z158" s="113"/>
      <c r="AA158" s="37"/>
      <c r="AB158" s="37"/>
      <c r="AC158" s="37"/>
      <c r="AD158" s="37"/>
      <c r="AE158" s="37"/>
      <c r="AF158" s="37"/>
      <c r="AG158" s="37"/>
      <c r="AH158" s="37"/>
      <c r="AI158" s="37"/>
      <c r="AJ158" s="33"/>
      <c r="AK158" s="33"/>
      <c r="AL158" s="33"/>
      <c r="AM158" s="33"/>
      <c r="AN158" s="33"/>
      <c r="AO158" s="33"/>
      <c r="AP158" s="33"/>
      <c r="AQ158" s="33"/>
      <c r="AR158" s="33"/>
      <c r="AS158" s="33"/>
      <c r="AT158" s="33"/>
      <c r="AU158" s="33"/>
      <c r="AV158" s="33"/>
      <c r="AW158" s="33"/>
      <c r="AX158" s="33"/>
      <c r="AY158" s="33"/>
      <c r="AZ158" s="33"/>
    </row>
    <row r="159" spans="1:52" hidden="1">
      <c r="A159" s="33"/>
      <c r="B159" s="33"/>
      <c r="C159" s="33"/>
      <c r="D159" s="32" t="s">
        <v>5</v>
      </c>
      <c r="E159" s="27" t="s">
        <v>103</v>
      </c>
      <c r="F159" s="27" t="s">
        <v>103</v>
      </c>
      <c r="G159" s="27" t="s">
        <v>103</v>
      </c>
      <c r="H159" s="27"/>
      <c r="I159" s="27"/>
      <c r="J159" s="27"/>
      <c r="K159" s="33"/>
      <c r="L159" s="122">
        <v>1</v>
      </c>
      <c r="M159" s="33"/>
      <c r="N159" s="30">
        <f t="shared" si="80"/>
        <v>5</v>
      </c>
      <c r="O159" s="30">
        <f t="shared" si="80"/>
        <v>4</v>
      </c>
      <c r="P159" s="30">
        <f t="shared" si="80"/>
        <v>3</v>
      </c>
      <c r="Q159" s="30" t="str">
        <f t="shared" si="80"/>
        <v/>
      </c>
      <c r="R159" s="30" t="str">
        <f t="shared" si="80"/>
        <v/>
      </c>
      <c r="S159" s="30" t="str">
        <f t="shared" si="80"/>
        <v/>
      </c>
      <c r="T159" s="33"/>
      <c r="U159" s="34">
        <f t="shared" si="81"/>
        <v>3</v>
      </c>
      <c r="V159" s="28">
        <f t="shared" si="83"/>
        <v>5</v>
      </c>
      <c r="W159" s="35" t="str">
        <f>invulblad!$Y$58</f>
        <v/>
      </c>
      <c r="X159" s="35">
        <f t="shared" si="82"/>
        <v>0</v>
      </c>
      <c r="Y159" s="35">
        <f t="shared" si="84"/>
        <v>0</v>
      </c>
      <c r="Z159" s="113"/>
      <c r="AA159" s="37"/>
      <c r="AB159" s="37"/>
      <c r="AC159" s="37"/>
      <c r="AD159" s="37"/>
      <c r="AE159" s="37"/>
      <c r="AF159" s="37"/>
      <c r="AG159" s="37"/>
      <c r="AH159" s="37"/>
      <c r="AI159" s="37"/>
      <c r="AJ159" s="33"/>
      <c r="AK159" s="33"/>
      <c r="AL159" s="33"/>
      <c r="AM159" s="33"/>
      <c r="AN159" s="33"/>
      <c r="AO159" s="33"/>
      <c r="AP159" s="33"/>
      <c r="AQ159" s="33"/>
      <c r="AR159" s="33"/>
      <c r="AS159" s="33"/>
      <c r="AT159" s="33"/>
      <c r="AU159" s="33"/>
      <c r="AV159" s="33"/>
      <c r="AW159" s="33"/>
      <c r="AX159" s="33"/>
      <c r="AY159" s="33"/>
      <c r="AZ159" s="33"/>
    </row>
    <row r="160" spans="1:52" hidden="1">
      <c r="A160" s="33"/>
      <c r="B160" s="33"/>
      <c r="C160" s="33"/>
      <c r="D160" s="32" t="s">
        <v>6</v>
      </c>
      <c r="E160" s="27" t="s">
        <v>103</v>
      </c>
      <c r="F160" s="27" t="s">
        <v>103</v>
      </c>
      <c r="G160" s="27" t="s">
        <v>103</v>
      </c>
      <c r="H160" s="27"/>
      <c r="I160" s="27"/>
      <c r="J160" s="27"/>
      <c r="K160" s="33"/>
      <c r="L160" s="122">
        <v>2</v>
      </c>
      <c r="M160" s="33"/>
      <c r="N160" s="30">
        <f t="shared" si="80"/>
        <v>5</v>
      </c>
      <c r="O160" s="30">
        <f t="shared" si="80"/>
        <v>4</v>
      </c>
      <c r="P160" s="30">
        <f t="shared" si="80"/>
        <v>3</v>
      </c>
      <c r="Q160" s="30" t="str">
        <f t="shared" si="80"/>
        <v/>
      </c>
      <c r="R160" s="30" t="str">
        <f t="shared" si="80"/>
        <v/>
      </c>
      <c r="S160" s="30" t="str">
        <f t="shared" si="80"/>
        <v/>
      </c>
      <c r="T160" s="33"/>
      <c r="U160" s="34">
        <f t="shared" si="81"/>
        <v>3</v>
      </c>
      <c r="V160" s="28">
        <f t="shared" si="83"/>
        <v>5</v>
      </c>
      <c r="W160" s="35" t="str">
        <f>invulblad!$Y$65</f>
        <v/>
      </c>
      <c r="X160" s="35">
        <f t="shared" si="82"/>
        <v>0</v>
      </c>
      <c r="Y160" s="35">
        <f t="shared" si="84"/>
        <v>0</v>
      </c>
      <c r="Z160" s="113"/>
      <c r="AA160" s="37"/>
      <c r="AB160" s="37"/>
      <c r="AC160" s="37"/>
      <c r="AD160" s="37"/>
      <c r="AE160" s="37"/>
      <c r="AF160" s="37"/>
      <c r="AG160" s="37"/>
      <c r="AH160" s="37"/>
      <c r="AI160" s="37"/>
      <c r="AJ160" s="33"/>
      <c r="AK160" s="33"/>
      <c r="AL160" s="33"/>
      <c r="AM160" s="33"/>
      <c r="AN160" s="33"/>
      <c r="AO160" s="33"/>
      <c r="AP160" s="33"/>
      <c r="AQ160" s="33"/>
      <c r="AR160" s="33"/>
      <c r="AS160" s="33"/>
      <c r="AT160" s="33"/>
      <c r="AU160" s="33"/>
      <c r="AV160" s="33"/>
      <c r="AW160" s="33"/>
      <c r="AX160" s="33"/>
      <c r="AY160" s="33"/>
      <c r="AZ160" s="33"/>
    </row>
    <row r="161" spans="1:52" hidden="1">
      <c r="A161" s="33"/>
      <c r="B161" s="33"/>
      <c r="C161" s="33"/>
      <c r="D161" s="32" t="s">
        <v>35</v>
      </c>
      <c r="E161" s="27" t="s">
        <v>103</v>
      </c>
      <c r="F161" s="27" t="s">
        <v>103</v>
      </c>
      <c r="G161" s="27" t="s">
        <v>103</v>
      </c>
      <c r="H161" s="27"/>
      <c r="I161" s="27"/>
      <c r="J161" s="27"/>
      <c r="K161" s="33"/>
      <c r="L161" s="122">
        <v>1</v>
      </c>
      <c r="M161" s="33"/>
      <c r="N161" s="30">
        <f t="shared" si="80"/>
        <v>5</v>
      </c>
      <c r="O161" s="30">
        <f t="shared" si="80"/>
        <v>4</v>
      </c>
      <c r="P161" s="30">
        <f t="shared" si="80"/>
        <v>3</v>
      </c>
      <c r="Q161" s="30" t="str">
        <f t="shared" si="80"/>
        <v/>
      </c>
      <c r="R161" s="30" t="str">
        <f t="shared" si="80"/>
        <v/>
      </c>
      <c r="S161" s="30" t="str">
        <f t="shared" si="80"/>
        <v/>
      </c>
      <c r="T161" s="33"/>
      <c r="U161" s="34">
        <f t="shared" si="81"/>
        <v>3</v>
      </c>
      <c r="V161" s="28">
        <f t="shared" si="83"/>
        <v>5</v>
      </c>
      <c r="W161" s="35" t="str">
        <f>invulblad!$Y$71</f>
        <v/>
      </c>
      <c r="X161" s="35">
        <f t="shared" si="82"/>
        <v>0</v>
      </c>
      <c r="Y161" s="35">
        <f t="shared" si="84"/>
        <v>0</v>
      </c>
      <c r="Z161" s="113"/>
      <c r="AA161" s="37"/>
      <c r="AB161" s="37"/>
      <c r="AC161" s="37"/>
      <c r="AD161" s="37"/>
      <c r="AE161" s="37"/>
      <c r="AF161" s="37"/>
      <c r="AG161" s="37"/>
      <c r="AH161" s="37"/>
      <c r="AI161" s="37"/>
      <c r="AJ161" s="33"/>
      <c r="AK161" s="33"/>
      <c r="AL161" s="33"/>
      <c r="AM161" s="33"/>
      <c r="AN161" s="33"/>
      <c r="AO161" s="33"/>
      <c r="AP161" s="33"/>
      <c r="AQ161" s="33"/>
      <c r="AR161" s="33"/>
      <c r="AS161" s="33"/>
      <c r="AT161" s="33"/>
      <c r="AU161" s="33"/>
      <c r="AV161" s="33"/>
      <c r="AW161" s="33"/>
      <c r="AX161" s="33"/>
      <c r="AY161" s="33"/>
      <c r="AZ161" s="33"/>
    </row>
    <row r="162" spans="1:52" hidden="1">
      <c r="A162" s="33"/>
      <c r="B162" s="33"/>
      <c r="C162" s="33"/>
      <c r="D162" s="32" t="s">
        <v>7</v>
      </c>
      <c r="E162" s="27"/>
      <c r="F162" s="27"/>
      <c r="G162" s="27"/>
      <c r="H162" s="27"/>
      <c r="I162" s="27" t="s">
        <v>103</v>
      </c>
      <c r="J162" s="27" t="s">
        <v>103</v>
      </c>
      <c r="K162" s="33"/>
      <c r="L162" s="122">
        <v>1</v>
      </c>
      <c r="M162" s="33"/>
      <c r="N162" s="30" t="str">
        <f t="shared" si="80"/>
        <v/>
      </c>
      <c r="O162" s="30" t="str">
        <f t="shared" si="80"/>
        <v/>
      </c>
      <c r="P162" s="30" t="str">
        <f t="shared" si="80"/>
        <v/>
      </c>
      <c r="Q162" s="30" t="str">
        <f t="shared" si="80"/>
        <v/>
      </c>
      <c r="R162" s="30">
        <f t="shared" si="80"/>
        <v>1</v>
      </c>
      <c r="S162" s="30">
        <f t="shared" si="80"/>
        <v>0</v>
      </c>
      <c r="T162" s="33"/>
      <c r="U162" s="34">
        <f t="shared" si="81"/>
        <v>0</v>
      </c>
      <c r="V162" s="28">
        <f t="shared" si="83"/>
        <v>1</v>
      </c>
      <c r="W162" s="35" t="str">
        <f>invulblad!$Y$76</f>
        <v/>
      </c>
      <c r="X162" s="35">
        <f t="shared" si="82"/>
        <v>0</v>
      </c>
      <c r="Y162" s="35">
        <f t="shared" si="84"/>
        <v>0</v>
      </c>
      <c r="Z162" s="113"/>
      <c r="AA162" s="37"/>
      <c r="AB162" s="37"/>
      <c r="AC162" s="37"/>
      <c r="AD162" s="37"/>
      <c r="AE162" s="37"/>
      <c r="AF162" s="37"/>
      <c r="AG162" s="37"/>
      <c r="AH162" s="37"/>
      <c r="AI162" s="37"/>
      <c r="AJ162" s="33"/>
      <c r="AK162" s="33"/>
      <c r="AL162" s="33"/>
      <c r="AM162" s="33"/>
      <c r="AN162" s="33"/>
      <c r="AO162" s="33"/>
      <c r="AP162" s="33"/>
      <c r="AQ162" s="33"/>
      <c r="AR162" s="33"/>
      <c r="AS162" s="33"/>
      <c r="AT162" s="33"/>
      <c r="AU162" s="33"/>
      <c r="AV162" s="33"/>
      <c r="AW162" s="33"/>
      <c r="AX162" s="33"/>
      <c r="AY162" s="33"/>
      <c r="AZ162" s="33"/>
    </row>
    <row r="163" spans="1:52" hidden="1">
      <c r="A163" s="33"/>
      <c r="B163" s="33"/>
      <c r="C163" s="33"/>
      <c r="D163" s="32" t="s">
        <v>8</v>
      </c>
      <c r="E163" s="27"/>
      <c r="F163" s="27"/>
      <c r="G163" s="27"/>
      <c r="H163" s="27"/>
      <c r="I163" s="27" t="s">
        <v>103</v>
      </c>
      <c r="J163" s="27" t="s">
        <v>103</v>
      </c>
      <c r="K163" s="33"/>
      <c r="L163" s="122">
        <v>1</v>
      </c>
      <c r="M163" s="33"/>
      <c r="N163" s="30" t="str">
        <f t="shared" si="80"/>
        <v/>
      </c>
      <c r="O163" s="30" t="str">
        <f t="shared" si="80"/>
        <v/>
      </c>
      <c r="P163" s="30" t="str">
        <f t="shared" si="80"/>
        <v/>
      </c>
      <c r="Q163" s="30" t="str">
        <f t="shared" si="80"/>
        <v/>
      </c>
      <c r="R163" s="30">
        <f t="shared" si="80"/>
        <v>1</v>
      </c>
      <c r="S163" s="30">
        <f t="shared" si="80"/>
        <v>0</v>
      </c>
      <c r="T163" s="33"/>
      <c r="U163" s="31">
        <f t="shared" si="81"/>
        <v>0</v>
      </c>
      <c r="V163" s="29">
        <f t="shared" si="83"/>
        <v>1</v>
      </c>
      <c r="W163" s="36" t="str">
        <f>invulblad!$Y$81</f>
        <v/>
      </c>
      <c r="X163" s="36">
        <f t="shared" si="82"/>
        <v>0</v>
      </c>
      <c r="Y163" s="36">
        <f t="shared" si="84"/>
        <v>0</v>
      </c>
      <c r="Z163" s="113"/>
      <c r="AA163" s="37"/>
      <c r="AB163" s="37"/>
      <c r="AC163" s="37"/>
      <c r="AD163" s="37"/>
      <c r="AE163" s="37"/>
      <c r="AF163" s="37"/>
      <c r="AG163" s="37"/>
      <c r="AH163" s="37"/>
      <c r="AI163" s="37"/>
      <c r="AJ163" s="33"/>
      <c r="AK163" s="33"/>
      <c r="AL163" s="33"/>
      <c r="AM163" s="33"/>
      <c r="AN163" s="33"/>
      <c r="AO163" s="33"/>
      <c r="AP163" s="33"/>
      <c r="AQ163" s="33"/>
      <c r="AR163" s="33"/>
      <c r="AS163" s="33"/>
      <c r="AT163" s="33"/>
      <c r="AU163" s="33"/>
      <c r="AV163" s="33"/>
      <c r="AW163" s="33"/>
      <c r="AX163" s="33"/>
      <c r="AY163" s="33"/>
      <c r="AZ163" s="33"/>
    </row>
    <row r="164" spans="1:52" hidden="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114"/>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row>
    <row r="165" spans="1:52" s="38" customFormat="1" ht="26">
      <c r="A165" s="123">
        <f>A156+1</f>
        <v>18</v>
      </c>
      <c r="B165" s="123" t="s">
        <v>155</v>
      </c>
      <c r="C165" s="123" t="s">
        <v>122</v>
      </c>
      <c r="D165" s="124"/>
      <c r="E165" s="41">
        <v>5</v>
      </c>
      <c r="F165" s="41">
        <v>4</v>
      </c>
      <c r="G165" s="41">
        <v>3</v>
      </c>
      <c r="H165" s="41">
        <v>2</v>
      </c>
      <c r="I165" s="41">
        <v>1</v>
      </c>
      <c r="J165" s="41">
        <v>0</v>
      </c>
      <c r="K165" s="123"/>
      <c r="L165" s="125"/>
      <c r="M165" s="123"/>
      <c r="N165" s="125">
        <v>0</v>
      </c>
      <c r="O165" s="125">
        <v>1</v>
      </c>
      <c r="P165" s="125">
        <v>2</v>
      </c>
      <c r="Q165" s="125">
        <v>3</v>
      </c>
      <c r="R165" s="125">
        <v>4</v>
      </c>
      <c r="S165" s="125">
        <v>5</v>
      </c>
      <c r="T165" s="123"/>
      <c r="U165" s="126" t="s">
        <v>107</v>
      </c>
      <c r="V165" s="127" t="s">
        <v>108</v>
      </c>
      <c r="W165" s="128" t="s">
        <v>97</v>
      </c>
      <c r="X165" s="128" t="s">
        <v>100</v>
      </c>
      <c r="Y165" s="129" t="s">
        <v>104</v>
      </c>
      <c r="Z165" s="130">
        <f>SUM(Y166:Y172)</f>
        <v>0</v>
      </c>
      <c r="AA165" s="46">
        <f>IF(Z165&lt;$Y$3,1,IF(Z165&lt;$Y$2,2,3))</f>
        <v>1</v>
      </c>
      <c r="AB165" s="46">
        <f>VLOOKUP(B165,'tonen obv grootte'!$A$4:$F$22,6,FALSE)</f>
        <v>0</v>
      </c>
      <c r="AC165" s="46"/>
      <c r="AD165" s="228">
        <f>VLOOKUP(LEFT(B165,1),'volgorde alfabetisch'!$A$1:$B$27,2,FALSE)</f>
        <v>4</v>
      </c>
      <c r="AE165" s="46"/>
      <c r="AF165" s="46">
        <f>(AD165*100+(50-A165))</f>
        <v>432</v>
      </c>
      <c r="AG165" s="131" t="str">
        <f>B165</f>
        <v>WONEN (L)</v>
      </c>
      <c r="AH165" s="131" t="str">
        <f>C165</f>
        <v>meerdere wooneenheden</v>
      </c>
      <c r="AI165" s="131">
        <f>Z165</f>
        <v>0</v>
      </c>
      <c r="AJ165" s="46">
        <f>AA165*AB165</f>
        <v>0</v>
      </c>
      <c r="AK165" s="124" t="str">
        <f>B165</f>
        <v>WONEN (L)</v>
      </c>
      <c r="AL165" s="132">
        <f>U166</f>
        <v>5</v>
      </c>
      <c r="AM165" s="132">
        <f>V166</f>
        <v>5</v>
      </c>
      <c r="AN165" s="132">
        <f>U167</f>
        <v>5</v>
      </c>
      <c r="AO165" s="132">
        <f>V167</f>
        <v>5</v>
      </c>
      <c r="AP165" s="132">
        <f>U168</f>
        <v>4</v>
      </c>
      <c r="AQ165" s="132">
        <f>V168</f>
        <v>5</v>
      </c>
      <c r="AR165" s="132">
        <f>U169</f>
        <v>4</v>
      </c>
      <c r="AS165" s="132">
        <f>V169</f>
        <v>5</v>
      </c>
      <c r="AT165" s="132">
        <f>U170</f>
        <v>4</v>
      </c>
      <c r="AU165" s="132">
        <f>V170</f>
        <v>5</v>
      </c>
      <c r="AV165" s="132">
        <f>U171</f>
        <v>0</v>
      </c>
      <c r="AW165" s="132">
        <f>V171</f>
        <v>1</v>
      </c>
      <c r="AX165" s="132">
        <f>U172</f>
        <v>0</v>
      </c>
      <c r="AY165" s="132">
        <f>V172</f>
        <v>1</v>
      </c>
      <c r="AZ165" s="124">
        <f>Q165</f>
        <v>3</v>
      </c>
    </row>
    <row r="166" spans="1:52" hidden="1">
      <c r="A166" s="33"/>
      <c r="B166" s="33"/>
      <c r="C166" s="33"/>
      <c r="D166" s="32" t="s">
        <v>9</v>
      </c>
      <c r="E166" s="27" t="s">
        <v>103</v>
      </c>
      <c r="F166" s="27"/>
      <c r="G166" s="27"/>
      <c r="H166" s="27"/>
      <c r="I166" s="27"/>
      <c r="J166" s="27"/>
      <c r="K166" s="33"/>
      <c r="L166" s="122">
        <v>2</v>
      </c>
      <c r="M166" s="33"/>
      <c r="N166" s="30">
        <f t="shared" ref="N166:S172" si="85">IF(E166=$E$1,E$12,"")</f>
        <v>5</v>
      </c>
      <c r="O166" s="30" t="str">
        <f t="shared" si="85"/>
        <v/>
      </c>
      <c r="P166" s="30" t="str">
        <f t="shared" si="85"/>
        <v/>
      </c>
      <c r="Q166" s="30" t="str">
        <f t="shared" si="85"/>
        <v/>
      </c>
      <c r="R166" s="30" t="str">
        <f t="shared" si="85"/>
        <v/>
      </c>
      <c r="S166" s="30" t="str">
        <f t="shared" si="85"/>
        <v/>
      </c>
      <c r="T166" s="33"/>
      <c r="U166" s="34">
        <f t="shared" ref="U166:U172" si="86">MIN(N166:S166)</f>
        <v>5</v>
      </c>
      <c r="V166" s="28">
        <f>MAX(N166:S166)</f>
        <v>5</v>
      </c>
      <c r="W166" s="35" t="str">
        <f>invulblad!$Y$46</f>
        <v/>
      </c>
      <c r="X166" s="35">
        <f t="shared" ref="X166:X172" si="87">IF(OR(W166&lt;U166,W166&gt;V166),0,1)</f>
        <v>0</v>
      </c>
      <c r="Y166" s="110">
        <f>X166*L166</f>
        <v>0</v>
      </c>
      <c r="Z166" s="113"/>
      <c r="AA166" s="37"/>
      <c r="AB166" s="37"/>
      <c r="AC166" s="37"/>
      <c r="AD166" s="37"/>
      <c r="AE166" s="37"/>
      <c r="AF166" s="37"/>
      <c r="AG166" s="37"/>
      <c r="AH166" s="37"/>
      <c r="AI166" s="37"/>
      <c r="AJ166" s="33"/>
      <c r="AK166" s="33"/>
      <c r="AL166" s="33"/>
      <c r="AM166" s="33"/>
      <c r="AN166" s="33"/>
      <c r="AO166" s="33"/>
      <c r="AP166" s="33"/>
      <c r="AQ166" s="33"/>
      <c r="AR166" s="33"/>
      <c r="AS166" s="33"/>
      <c r="AT166" s="33"/>
      <c r="AU166" s="33"/>
      <c r="AV166" s="33"/>
      <c r="AW166" s="33"/>
      <c r="AX166" s="33"/>
      <c r="AY166" s="33"/>
      <c r="AZ166" s="33"/>
    </row>
    <row r="167" spans="1:52" hidden="1">
      <c r="A167" s="33"/>
      <c r="B167" s="33"/>
      <c r="C167" s="33"/>
      <c r="D167" s="32" t="s">
        <v>4</v>
      </c>
      <c r="E167" s="27" t="s">
        <v>103</v>
      </c>
      <c r="F167" s="27"/>
      <c r="G167" s="27"/>
      <c r="H167" s="27"/>
      <c r="I167" s="27"/>
      <c r="J167" s="27"/>
      <c r="K167" s="33"/>
      <c r="L167" s="122">
        <v>2</v>
      </c>
      <c r="M167" s="33"/>
      <c r="N167" s="30">
        <f t="shared" si="85"/>
        <v>5</v>
      </c>
      <c r="O167" s="30" t="str">
        <f t="shared" si="85"/>
        <v/>
      </c>
      <c r="P167" s="30" t="str">
        <f t="shared" si="85"/>
        <v/>
      </c>
      <c r="Q167" s="30" t="str">
        <f t="shared" si="85"/>
        <v/>
      </c>
      <c r="R167" s="30" t="str">
        <f t="shared" si="85"/>
        <v/>
      </c>
      <c r="S167" s="30" t="str">
        <f t="shared" si="85"/>
        <v/>
      </c>
      <c r="T167" s="33"/>
      <c r="U167" s="34">
        <f t="shared" si="86"/>
        <v>5</v>
      </c>
      <c r="V167" s="28">
        <f t="shared" ref="V167:V172" si="88">MAX(N167:S167)</f>
        <v>5</v>
      </c>
      <c r="W167" s="35" t="str">
        <f>invulblad!$Y$52</f>
        <v/>
      </c>
      <c r="X167" s="35">
        <f t="shared" si="87"/>
        <v>0</v>
      </c>
      <c r="Y167" s="35">
        <f t="shared" ref="Y167:Y172" si="89">X167*L167</f>
        <v>0</v>
      </c>
      <c r="Z167" s="113"/>
      <c r="AA167" s="37"/>
      <c r="AB167" s="37"/>
      <c r="AC167" s="37"/>
      <c r="AD167" s="37"/>
      <c r="AE167" s="37"/>
      <c r="AF167" s="37"/>
      <c r="AG167" s="37"/>
      <c r="AH167" s="37"/>
      <c r="AI167" s="37"/>
      <c r="AJ167" s="33"/>
      <c r="AK167" s="33"/>
      <c r="AL167" s="33"/>
      <c r="AM167" s="33"/>
      <c r="AN167" s="33"/>
      <c r="AO167" s="33"/>
      <c r="AP167" s="33"/>
      <c r="AQ167" s="33"/>
      <c r="AR167" s="33"/>
      <c r="AS167" s="33"/>
      <c r="AT167" s="33"/>
      <c r="AU167" s="33"/>
      <c r="AV167" s="33"/>
      <c r="AW167" s="33"/>
      <c r="AX167" s="33"/>
      <c r="AY167" s="33"/>
      <c r="AZ167" s="33"/>
    </row>
    <row r="168" spans="1:52" hidden="1">
      <c r="A168" s="33"/>
      <c r="B168" s="33"/>
      <c r="C168" s="33"/>
      <c r="D168" s="32" t="s">
        <v>5</v>
      </c>
      <c r="E168" s="27" t="s">
        <v>103</v>
      </c>
      <c r="F168" s="27" t="s">
        <v>103</v>
      </c>
      <c r="G168" s="27"/>
      <c r="H168" s="27"/>
      <c r="I168" s="27"/>
      <c r="J168" s="27"/>
      <c r="K168" s="33"/>
      <c r="L168" s="122">
        <v>1</v>
      </c>
      <c r="M168" s="33"/>
      <c r="N168" s="30">
        <f t="shared" si="85"/>
        <v>5</v>
      </c>
      <c r="O168" s="30">
        <f t="shared" si="85"/>
        <v>4</v>
      </c>
      <c r="P168" s="30" t="str">
        <f t="shared" si="85"/>
        <v/>
      </c>
      <c r="Q168" s="30" t="str">
        <f t="shared" si="85"/>
        <v/>
      </c>
      <c r="R168" s="30" t="str">
        <f t="shared" si="85"/>
        <v/>
      </c>
      <c r="S168" s="30" t="str">
        <f t="shared" si="85"/>
        <v/>
      </c>
      <c r="T168" s="33"/>
      <c r="U168" s="34">
        <f t="shared" si="86"/>
        <v>4</v>
      </c>
      <c r="V168" s="28">
        <f t="shared" si="88"/>
        <v>5</v>
      </c>
      <c r="W168" s="35" t="str">
        <f>invulblad!$Y$58</f>
        <v/>
      </c>
      <c r="X168" s="35">
        <f t="shared" si="87"/>
        <v>0</v>
      </c>
      <c r="Y168" s="35">
        <f t="shared" si="89"/>
        <v>0</v>
      </c>
      <c r="Z168" s="113"/>
      <c r="AA168" s="37"/>
      <c r="AB168" s="37"/>
      <c r="AC168" s="37"/>
      <c r="AD168" s="37"/>
      <c r="AE168" s="37"/>
      <c r="AF168" s="37"/>
      <c r="AG168" s="37"/>
      <c r="AH168" s="37"/>
      <c r="AI168" s="37"/>
      <c r="AJ168" s="33"/>
      <c r="AK168" s="33"/>
      <c r="AL168" s="33"/>
      <c r="AM168" s="33"/>
      <c r="AN168" s="33"/>
      <c r="AO168" s="33"/>
      <c r="AP168" s="33"/>
      <c r="AQ168" s="33"/>
      <c r="AR168" s="33"/>
      <c r="AS168" s="33"/>
      <c r="AT168" s="33"/>
      <c r="AU168" s="33"/>
      <c r="AV168" s="33"/>
      <c r="AW168" s="33"/>
      <c r="AX168" s="33"/>
      <c r="AY168" s="33"/>
      <c r="AZ168" s="33"/>
    </row>
    <row r="169" spans="1:52" hidden="1">
      <c r="A169" s="33"/>
      <c r="B169" s="33"/>
      <c r="C169" s="33"/>
      <c r="D169" s="32" t="s">
        <v>6</v>
      </c>
      <c r="E169" s="27" t="s">
        <v>103</v>
      </c>
      <c r="F169" s="27" t="s">
        <v>103</v>
      </c>
      <c r="G169" s="27"/>
      <c r="H169" s="27"/>
      <c r="I169" s="27"/>
      <c r="J169" s="27"/>
      <c r="K169" s="33"/>
      <c r="L169" s="122">
        <v>2</v>
      </c>
      <c r="M169" s="33"/>
      <c r="N169" s="30">
        <f t="shared" si="85"/>
        <v>5</v>
      </c>
      <c r="O169" s="30">
        <f t="shared" si="85"/>
        <v>4</v>
      </c>
      <c r="P169" s="30" t="str">
        <f t="shared" si="85"/>
        <v/>
      </c>
      <c r="Q169" s="30" t="str">
        <f t="shared" si="85"/>
        <v/>
      </c>
      <c r="R169" s="30" t="str">
        <f t="shared" si="85"/>
        <v/>
      </c>
      <c r="S169" s="30" t="str">
        <f t="shared" si="85"/>
        <v/>
      </c>
      <c r="T169" s="33"/>
      <c r="U169" s="34">
        <f t="shared" si="86"/>
        <v>4</v>
      </c>
      <c r="V169" s="28">
        <f t="shared" si="88"/>
        <v>5</v>
      </c>
      <c r="W169" s="35" t="str">
        <f>invulblad!$Y$65</f>
        <v/>
      </c>
      <c r="X169" s="35">
        <f t="shared" si="87"/>
        <v>0</v>
      </c>
      <c r="Y169" s="35">
        <f t="shared" si="89"/>
        <v>0</v>
      </c>
      <c r="Z169" s="113"/>
      <c r="AA169" s="37"/>
      <c r="AB169" s="37"/>
      <c r="AC169" s="37"/>
      <c r="AD169" s="37"/>
      <c r="AE169" s="37"/>
      <c r="AF169" s="37"/>
      <c r="AG169" s="37"/>
      <c r="AH169" s="37"/>
      <c r="AI169" s="37"/>
      <c r="AJ169" s="33"/>
      <c r="AK169" s="33"/>
      <c r="AL169" s="33"/>
      <c r="AM169" s="33"/>
      <c r="AN169" s="33"/>
      <c r="AO169" s="33"/>
      <c r="AP169" s="33"/>
      <c r="AQ169" s="33"/>
      <c r="AR169" s="33"/>
      <c r="AS169" s="33"/>
      <c r="AT169" s="33"/>
      <c r="AU169" s="33"/>
      <c r="AV169" s="33"/>
      <c r="AW169" s="33"/>
      <c r="AX169" s="33"/>
      <c r="AY169" s="33"/>
      <c r="AZ169" s="33"/>
    </row>
    <row r="170" spans="1:52" hidden="1">
      <c r="A170" s="33"/>
      <c r="B170" s="33"/>
      <c r="C170" s="33"/>
      <c r="D170" s="32" t="s">
        <v>35</v>
      </c>
      <c r="E170" s="27" t="s">
        <v>103</v>
      </c>
      <c r="F170" s="27" t="s">
        <v>103</v>
      </c>
      <c r="G170" s="27"/>
      <c r="H170" s="27"/>
      <c r="I170" s="27"/>
      <c r="J170" s="27"/>
      <c r="K170" s="33"/>
      <c r="L170" s="122">
        <v>1</v>
      </c>
      <c r="M170" s="33"/>
      <c r="N170" s="30">
        <f t="shared" si="85"/>
        <v>5</v>
      </c>
      <c r="O170" s="30">
        <f t="shared" si="85"/>
        <v>4</v>
      </c>
      <c r="P170" s="30" t="str">
        <f t="shared" si="85"/>
        <v/>
      </c>
      <c r="Q170" s="30" t="str">
        <f t="shared" si="85"/>
        <v/>
      </c>
      <c r="R170" s="30" t="str">
        <f t="shared" si="85"/>
        <v/>
      </c>
      <c r="S170" s="30" t="str">
        <f t="shared" si="85"/>
        <v/>
      </c>
      <c r="T170" s="33"/>
      <c r="U170" s="34">
        <f t="shared" si="86"/>
        <v>4</v>
      </c>
      <c r="V170" s="28">
        <f t="shared" si="88"/>
        <v>5</v>
      </c>
      <c r="W170" s="35" t="str">
        <f>invulblad!$Y$71</f>
        <v/>
      </c>
      <c r="X170" s="35">
        <f t="shared" si="87"/>
        <v>0</v>
      </c>
      <c r="Y170" s="35">
        <f t="shared" si="89"/>
        <v>0</v>
      </c>
      <c r="Z170" s="113"/>
      <c r="AA170" s="37"/>
      <c r="AB170" s="37"/>
      <c r="AC170" s="37"/>
      <c r="AD170" s="37"/>
      <c r="AE170" s="37"/>
      <c r="AF170" s="37"/>
      <c r="AG170" s="37"/>
      <c r="AH170" s="37"/>
      <c r="AI170" s="37"/>
      <c r="AJ170" s="33"/>
      <c r="AK170" s="33"/>
      <c r="AL170" s="33"/>
      <c r="AM170" s="33"/>
      <c r="AN170" s="33"/>
      <c r="AO170" s="33"/>
      <c r="AP170" s="33"/>
      <c r="AQ170" s="33"/>
      <c r="AR170" s="33"/>
      <c r="AS170" s="33"/>
      <c r="AT170" s="33"/>
      <c r="AU170" s="33"/>
      <c r="AV170" s="33"/>
      <c r="AW170" s="33"/>
      <c r="AX170" s="33"/>
      <c r="AY170" s="33"/>
      <c r="AZ170" s="33"/>
    </row>
    <row r="171" spans="1:52" hidden="1">
      <c r="A171" s="33"/>
      <c r="B171" s="33"/>
      <c r="C171" s="33"/>
      <c r="D171" s="32" t="s">
        <v>7</v>
      </c>
      <c r="E171" s="27"/>
      <c r="F171" s="27"/>
      <c r="G171" s="27"/>
      <c r="H171" s="27"/>
      <c r="I171" s="27" t="s">
        <v>103</v>
      </c>
      <c r="J171" s="27" t="s">
        <v>103</v>
      </c>
      <c r="K171" s="33"/>
      <c r="L171" s="122">
        <v>1</v>
      </c>
      <c r="M171" s="33"/>
      <c r="N171" s="30" t="str">
        <f t="shared" si="85"/>
        <v/>
      </c>
      <c r="O171" s="30" t="str">
        <f t="shared" si="85"/>
        <v/>
      </c>
      <c r="P171" s="30" t="str">
        <f t="shared" si="85"/>
        <v/>
      </c>
      <c r="Q171" s="30" t="str">
        <f t="shared" si="85"/>
        <v/>
      </c>
      <c r="R171" s="30">
        <f t="shared" si="85"/>
        <v>1</v>
      </c>
      <c r="S171" s="30">
        <f t="shared" si="85"/>
        <v>0</v>
      </c>
      <c r="T171" s="33"/>
      <c r="U171" s="34">
        <f t="shared" si="86"/>
        <v>0</v>
      </c>
      <c r="V171" s="28">
        <f t="shared" si="88"/>
        <v>1</v>
      </c>
      <c r="W171" s="35" t="str">
        <f>invulblad!$Y$76</f>
        <v/>
      </c>
      <c r="X171" s="35">
        <f t="shared" si="87"/>
        <v>0</v>
      </c>
      <c r="Y171" s="35">
        <f t="shared" si="89"/>
        <v>0</v>
      </c>
      <c r="Z171" s="113"/>
      <c r="AA171" s="37"/>
      <c r="AB171" s="37"/>
      <c r="AC171" s="37"/>
      <c r="AD171" s="37"/>
      <c r="AE171" s="37"/>
      <c r="AF171" s="37"/>
      <c r="AG171" s="37"/>
      <c r="AH171" s="37"/>
      <c r="AI171" s="37"/>
      <c r="AJ171" s="33"/>
      <c r="AK171" s="33"/>
      <c r="AL171" s="33"/>
      <c r="AM171" s="33"/>
      <c r="AN171" s="33"/>
      <c r="AO171" s="33"/>
      <c r="AP171" s="33"/>
      <c r="AQ171" s="33"/>
      <c r="AR171" s="33"/>
      <c r="AS171" s="33"/>
      <c r="AT171" s="33"/>
      <c r="AU171" s="33"/>
      <c r="AV171" s="33"/>
      <c r="AW171" s="33"/>
      <c r="AX171" s="33"/>
      <c r="AY171" s="33"/>
      <c r="AZ171" s="33"/>
    </row>
    <row r="172" spans="1:52" hidden="1">
      <c r="A172" s="33"/>
      <c r="B172" s="33"/>
      <c r="C172" s="33"/>
      <c r="D172" s="32" t="s">
        <v>8</v>
      </c>
      <c r="E172" s="27"/>
      <c r="F172" s="27"/>
      <c r="G172" s="27"/>
      <c r="H172" s="27"/>
      <c r="I172" s="27" t="s">
        <v>103</v>
      </c>
      <c r="J172" s="27" t="s">
        <v>103</v>
      </c>
      <c r="K172" s="33"/>
      <c r="L172" s="122">
        <v>1</v>
      </c>
      <c r="M172" s="33"/>
      <c r="N172" s="30" t="str">
        <f t="shared" si="85"/>
        <v/>
      </c>
      <c r="O172" s="30" t="str">
        <f t="shared" si="85"/>
        <v/>
      </c>
      <c r="P172" s="30" t="str">
        <f t="shared" si="85"/>
        <v/>
      </c>
      <c r="Q172" s="30" t="str">
        <f t="shared" si="85"/>
        <v/>
      </c>
      <c r="R172" s="30">
        <f t="shared" si="85"/>
        <v>1</v>
      </c>
      <c r="S172" s="30">
        <f t="shared" si="85"/>
        <v>0</v>
      </c>
      <c r="T172" s="33"/>
      <c r="U172" s="31">
        <f t="shared" si="86"/>
        <v>0</v>
      </c>
      <c r="V172" s="29">
        <f t="shared" si="88"/>
        <v>1</v>
      </c>
      <c r="W172" s="36" t="str">
        <f>invulblad!$Y$81</f>
        <v/>
      </c>
      <c r="X172" s="36">
        <f t="shared" si="87"/>
        <v>0</v>
      </c>
      <c r="Y172" s="36">
        <f t="shared" si="89"/>
        <v>0</v>
      </c>
      <c r="Z172" s="113"/>
      <c r="AA172" s="37"/>
      <c r="AB172" s="37"/>
      <c r="AC172" s="37"/>
      <c r="AD172" s="37"/>
      <c r="AE172" s="37"/>
      <c r="AF172" s="37"/>
      <c r="AG172" s="37"/>
      <c r="AH172" s="37"/>
      <c r="AI172" s="37"/>
      <c r="AJ172" s="33"/>
      <c r="AK172" s="33"/>
      <c r="AL172" s="33"/>
      <c r="AM172" s="33"/>
      <c r="AN172" s="33"/>
      <c r="AO172" s="33"/>
      <c r="AP172" s="33"/>
      <c r="AQ172" s="33"/>
      <c r="AR172" s="33"/>
      <c r="AS172" s="33"/>
      <c r="AT172" s="33"/>
      <c r="AU172" s="33"/>
      <c r="AV172" s="33"/>
      <c r="AW172" s="33"/>
      <c r="AX172" s="33"/>
      <c r="AY172" s="33"/>
      <c r="AZ172" s="33"/>
    </row>
    <row r="173" spans="1:52"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114"/>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row>
    <row r="174" spans="1:52" s="38" customFormat="1" ht="26">
      <c r="A174" s="101">
        <f>A165+1</f>
        <v>19</v>
      </c>
      <c r="B174" s="101" t="s">
        <v>154</v>
      </c>
      <c r="C174" s="101" t="s">
        <v>125</v>
      </c>
      <c r="D174" s="102"/>
      <c r="E174" s="41">
        <v>5</v>
      </c>
      <c r="F174" s="41">
        <v>4</v>
      </c>
      <c r="G174" s="41">
        <v>3</v>
      </c>
      <c r="H174" s="41">
        <v>2</v>
      </c>
      <c r="I174" s="41">
        <v>1</v>
      </c>
      <c r="J174" s="41">
        <v>0</v>
      </c>
      <c r="K174" s="101"/>
      <c r="L174" s="103"/>
      <c r="M174" s="101"/>
      <c r="N174" s="103">
        <v>0</v>
      </c>
      <c r="O174" s="103">
        <v>1</v>
      </c>
      <c r="P174" s="103">
        <v>2</v>
      </c>
      <c r="Q174" s="103">
        <v>3</v>
      </c>
      <c r="R174" s="103">
        <v>4</v>
      </c>
      <c r="S174" s="103">
        <v>5</v>
      </c>
      <c r="T174" s="101"/>
      <c r="U174" s="104" t="s">
        <v>107</v>
      </c>
      <c r="V174" s="105" t="s">
        <v>108</v>
      </c>
      <c r="W174" s="106" t="s">
        <v>97</v>
      </c>
      <c r="X174" s="106" t="s">
        <v>100</v>
      </c>
      <c r="Y174" s="107" t="s">
        <v>104</v>
      </c>
      <c r="Z174" s="121">
        <f>SUM(Y175:Y181)</f>
        <v>0</v>
      </c>
      <c r="AA174" s="46">
        <f>IF(Z174&lt;$Y$3,1,IF(Z174&lt;$Y$2,2,3))</f>
        <v>1</v>
      </c>
      <c r="AB174" s="46">
        <f>VLOOKUP(B174,'tonen obv grootte'!$A$4:$F$22,6,FALSE)</f>
        <v>0</v>
      </c>
      <c r="AC174" s="46"/>
      <c r="AD174" s="228">
        <f>VLOOKUP(LEFT(B174,1),'volgorde alfabetisch'!$A$1:$B$27,2,FALSE)</f>
        <v>12</v>
      </c>
      <c r="AE174" s="46"/>
      <c r="AF174" s="46">
        <f>(AD174*100+(50-A174))</f>
        <v>1231</v>
      </c>
      <c r="AG174" s="108" t="str">
        <f>B174</f>
        <v>(OVERDEKTE) ONVERWARMDE RUIMTE</v>
      </c>
      <c r="AH174" s="108" t="str">
        <f>C174</f>
        <v>markthal, overdekte buitenruimte,…</v>
      </c>
      <c r="AI174" s="108">
        <f>Z174</f>
        <v>0</v>
      </c>
      <c r="AJ174" s="46">
        <f>AA174*AB174</f>
        <v>0</v>
      </c>
      <c r="AK174" s="102" t="str">
        <f>B174</f>
        <v>(OVERDEKTE) ONVERWARMDE RUIMTE</v>
      </c>
      <c r="AL174" s="109">
        <f>U175</f>
        <v>2</v>
      </c>
      <c r="AM174" s="109">
        <f>V175</f>
        <v>5</v>
      </c>
      <c r="AN174" s="109">
        <f>U176</f>
        <v>2</v>
      </c>
      <c r="AO174" s="109">
        <f>V176</f>
        <v>5</v>
      </c>
      <c r="AP174" s="109">
        <f>U177</f>
        <v>2</v>
      </c>
      <c r="AQ174" s="109">
        <f>V177</f>
        <v>5</v>
      </c>
      <c r="AR174" s="109">
        <f>U178</f>
        <v>2</v>
      </c>
      <c r="AS174" s="109">
        <f>V178</f>
        <v>5</v>
      </c>
      <c r="AT174" s="109">
        <f>U179</f>
        <v>4</v>
      </c>
      <c r="AU174" s="109">
        <f>V179</f>
        <v>5</v>
      </c>
      <c r="AV174" s="109">
        <f>U180</f>
        <v>2</v>
      </c>
      <c r="AW174" s="109">
        <f>V180</f>
        <v>5</v>
      </c>
      <c r="AX174" s="109">
        <f>U181</f>
        <v>2</v>
      </c>
      <c r="AY174" s="109">
        <f>V181</f>
        <v>5</v>
      </c>
      <c r="AZ174" s="102">
        <f>Q174</f>
        <v>3</v>
      </c>
    </row>
    <row r="175" spans="1:52" hidden="1">
      <c r="A175" s="33"/>
      <c r="B175" s="33"/>
      <c r="C175" s="33"/>
      <c r="D175" s="32" t="s">
        <v>9</v>
      </c>
      <c r="E175" s="27" t="s">
        <v>103</v>
      </c>
      <c r="F175" s="27" t="s">
        <v>103</v>
      </c>
      <c r="G175" s="27" t="s">
        <v>103</v>
      </c>
      <c r="H175" s="27" t="s">
        <v>103</v>
      </c>
      <c r="I175" s="27"/>
      <c r="J175" s="27"/>
      <c r="K175" s="33"/>
      <c r="L175" s="122">
        <v>1</v>
      </c>
      <c r="M175" s="33"/>
      <c r="N175" s="30">
        <f t="shared" ref="N175:S181" si="90">IF(E175=$E$1,E$12,"")</f>
        <v>5</v>
      </c>
      <c r="O175" s="30">
        <f t="shared" si="90"/>
        <v>4</v>
      </c>
      <c r="P175" s="30">
        <f t="shared" si="90"/>
        <v>3</v>
      </c>
      <c r="Q175" s="30">
        <f t="shared" si="90"/>
        <v>2</v>
      </c>
      <c r="R175" s="30" t="str">
        <f t="shared" si="90"/>
        <v/>
      </c>
      <c r="S175" s="30" t="str">
        <f t="shared" si="90"/>
        <v/>
      </c>
      <c r="T175" s="33"/>
      <c r="U175" s="34">
        <f t="shared" ref="U175:U181" si="91">MIN(N175:S175)</f>
        <v>2</v>
      </c>
      <c r="V175" s="28">
        <f>MAX(N175:S175)</f>
        <v>5</v>
      </c>
      <c r="W175" s="35" t="str">
        <f>invulblad!$Y$46</f>
        <v/>
      </c>
      <c r="X175" s="35">
        <f t="shared" ref="X175:X181" si="92">IF(OR(W175&lt;U175,W175&gt;V175),0,1)</f>
        <v>0</v>
      </c>
      <c r="Y175" s="110">
        <f>X175*L175</f>
        <v>0</v>
      </c>
      <c r="Z175" s="113"/>
      <c r="AA175" s="37"/>
      <c r="AB175" s="37"/>
      <c r="AC175" s="37"/>
      <c r="AD175" s="37"/>
      <c r="AE175" s="37"/>
      <c r="AF175" s="37"/>
      <c r="AG175" s="37"/>
      <c r="AH175" s="37"/>
      <c r="AI175" s="37"/>
      <c r="AJ175" s="33"/>
      <c r="AK175" s="33"/>
      <c r="AL175" s="33"/>
      <c r="AM175" s="33"/>
      <c r="AN175" s="33"/>
      <c r="AO175" s="33"/>
      <c r="AP175" s="33"/>
      <c r="AQ175" s="33"/>
      <c r="AR175" s="33"/>
      <c r="AS175" s="33"/>
      <c r="AT175" s="33"/>
      <c r="AU175" s="33"/>
      <c r="AV175" s="33"/>
      <c r="AW175" s="33"/>
      <c r="AX175" s="33"/>
      <c r="AY175" s="33"/>
      <c r="AZ175" s="33"/>
    </row>
    <row r="176" spans="1:52" hidden="1">
      <c r="A176" s="33"/>
      <c r="B176" s="33"/>
      <c r="C176" s="33"/>
      <c r="D176" s="32" t="s">
        <v>4</v>
      </c>
      <c r="E176" s="27" t="s">
        <v>103</v>
      </c>
      <c r="F176" s="27" t="s">
        <v>103</v>
      </c>
      <c r="G176" s="27" t="s">
        <v>103</v>
      </c>
      <c r="H176" s="27" t="s">
        <v>103</v>
      </c>
      <c r="I176" s="27"/>
      <c r="J176" s="27"/>
      <c r="K176" s="33"/>
      <c r="L176" s="122">
        <v>2</v>
      </c>
      <c r="M176" s="33"/>
      <c r="N176" s="30">
        <f t="shared" si="90"/>
        <v>5</v>
      </c>
      <c r="O176" s="30">
        <f t="shared" si="90"/>
        <v>4</v>
      </c>
      <c r="P176" s="30">
        <f t="shared" si="90"/>
        <v>3</v>
      </c>
      <c r="Q176" s="30">
        <f t="shared" si="90"/>
        <v>2</v>
      </c>
      <c r="R176" s="30" t="str">
        <f t="shared" si="90"/>
        <v/>
      </c>
      <c r="S176" s="30" t="str">
        <f t="shared" si="90"/>
        <v/>
      </c>
      <c r="T176" s="33"/>
      <c r="U176" s="34">
        <f t="shared" si="91"/>
        <v>2</v>
      </c>
      <c r="V176" s="28">
        <f t="shared" ref="V176:V181" si="93">MAX(N176:S176)</f>
        <v>5</v>
      </c>
      <c r="W176" s="35" t="str">
        <f>invulblad!$Y$52</f>
        <v/>
      </c>
      <c r="X176" s="35">
        <f t="shared" si="92"/>
        <v>0</v>
      </c>
      <c r="Y176" s="35">
        <f t="shared" ref="Y176:Y181" si="94">X176*L176</f>
        <v>0</v>
      </c>
      <c r="Z176" s="113"/>
      <c r="AA176" s="37"/>
      <c r="AB176" s="37"/>
      <c r="AC176" s="37"/>
      <c r="AD176" s="37"/>
      <c r="AE176" s="37"/>
      <c r="AF176" s="37"/>
      <c r="AG176" s="37"/>
      <c r="AH176" s="37"/>
      <c r="AI176" s="37"/>
      <c r="AJ176" s="33"/>
      <c r="AK176" s="33"/>
      <c r="AL176" s="33"/>
      <c r="AM176" s="33"/>
      <c r="AN176" s="33"/>
      <c r="AO176" s="33"/>
      <c r="AP176" s="33"/>
      <c r="AQ176" s="33"/>
      <c r="AR176" s="33"/>
      <c r="AS176" s="33"/>
      <c r="AT176" s="33"/>
      <c r="AU176" s="33"/>
      <c r="AV176" s="33"/>
      <c r="AW176" s="33"/>
      <c r="AX176" s="33"/>
      <c r="AY176" s="33"/>
      <c r="AZ176" s="33"/>
    </row>
    <row r="177" spans="1:52" hidden="1">
      <c r="A177" s="33"/>
      <c r="B177" s="33"/>
      <c r="C177" s="33"/>
      <c r="D177" s="32" t="s">
        <v>5</v>
      </c>
      <c r="E177" s="27" t="s">
        <v>103</v>
      </c>
      <c r="F177" s="27" t="s">
        <v>103</v>
      </c>
      <c r="G177" s="27" t="s">
        <v>103</v>
      </c>
      <c r="H177" s="27" t="s">
        <v>103</v>
      </c>
      <c r="I177" s="27"/>
      <c r="J177" s="27"/>
      <c r="K177" s="33"/>
      <c r="L177" s="122">
        <v>1</v>
      </c>
      <c r="M177" s="33"/>
      <c r="N177" s="30">
        <f t="shared" si="90"/>
        <v>5</v>
      </c>
      <c r="O177" s="30">
        <f t="shared" si="90"/>
        <v>4</v>
      </c>
      <c r="P177" s="30">
        <f t="shared" si="90"/>
        <v>3</v>
      </c>
      <c r="Q177" s="30">
        <f t="shared" si="90"/>
        <v>2</v>
      </c>
      <c r="R177" s="30" t="str">
        <f t="shared" si="90"/>
        <v/>
      </c>
      <c r="S177" s="30" t="str">
        <f t="shared" si="90"/>
        <v/>
      </c>
      <c r="T177" s="33"/>
      <c r="U177" s="34">
        <f t="shared" si="91"/>
        <v>2</v>
      </c>
      <c r="V177" s="28">
        <f t="shared" si="93"/>
        <v>5</v>
      </c>
      <c r="W177" s="35" t="str">
        <f>invulblad!$Y$58</f>
        <v/>
      </c>
      <c r="X177" s="35">
        <f t="shared" si="92"/>
        <v>0</v>
      </c>
      <c r="Y177" s="35">
        <f t="shared" si="94"/>
        <v>0</v>
      </c>
      <c r="Z177" s="113"/>
      <c r="AA177" s="37"/>
      <c r="AB177" s="37"/>
      <c r="AC177" s="37"/>
      <c r="AD177" s="37"/>
      <c r="AE177" s="37"/>
      <c r="AF177" s="37"/>
      <c r="AG177" s="37"/>
      <c r="AH177" s="37"/>
      <c r="AI177" s="37"/>
      <c r="AJ177" s="33"/>
      <c r="AK177" s="33"/>
      <c r="AL177" s="33"/>
      <c r="AM177" s="33"/>
      <c r="AN177" s="33"/>
      <c r="AO177" s="33"/>
      <c r="AP177" s="33"/>
      <c r="AQ177" s="33"/>
      <c r="AR177" s="33"/>
      <c r="AS177" s="33"/>
      <c r="AT177" s="33"/>
      <c r="AU177" s="33"/>
      <c r="AV177" s="33"/>
      <c r="AW177" s="33"/>
      <c r="AX177" s="33"/>
      <c r="AY177" s="33"/>
      <c r="AZ177" s="33"/>
    </row>
    <row r="178" spans="1:52" hidden="1">
      <c r="A178" s="33"/>
      <c r="B178" s="33"/>
      <c r="C178" s="33"/>
      <c r="D178" s="32" t="s">
        <v>6</v>
      </c>
      <c r="E178" s="27" t="s">
        <v>103</v>
      </c>
      <c r="F178" s="27" t="s">
        <v>103</v>
      </c>
      <c r="G178" s="27" t="s">
        <v>103</v>
      </c>
      <c r="H178" s="27" t="s">
        <v>103</v>
      </c>
      <c r="I178" s="27"/>
      <c r="J178" s="27"/>
      <c r="K178" s="33"/>
      <c r="L178" s="122">
        <v>2</v>
      </c>
      <c r="M178" s="33"/>
      <c r="N178" s="30">
        <f t="shared" si="90"/>
        <v>5</v>
      </c>
      <c r="O178" s="30">
        <f t="shared" si="90"/>
        <v>4</v>
      </c>
      <c r="P178" s="30">
        <f t="shared" si="90"/>
        <v>3</v>
      </c>
      <c r="Q178" s="30">
        <f t="shared" si="90"/>
        <v>2</v>
      </c>
      <c r="R178" s="30" t="str">
        <f t="shared" si="90"/>
        <v/>
      </c>
      <c r="S178" s="30" t="str">
        <f t="shared" si="90"/>
        <v/>
      </c>
      <c r="T178" s="33"/>
      <c r="U178" s="34">
        <f t="shared" si="91"/>
        <v>2</v>
      </c>
      <c r="V178" s="28">
        <f t="shared" si="93"/>
        <v>5</v>
      </c>
      <c r="W178" s="35" t="str">
        <f>invulblad!$Y$65</f>
        <v/>
      </c>
      <c r="X178" s="35">
        <f t="shared" si="92"/>
        <v>0</v>
      </c>
      <c r="Y178" s="35">
        <f t="shared" si="94"/>
        <v>0</v>
      </c>
      <c r="Z178" s="113"/>
      <c r="AA178" s="37"/>
      <c r="AB178" s="37"/>
      <c r="AC178" s="37"/>
      <c r="AD178" s="37"/>
      <c r="AE178" s="37"/>
      <c r="AF178" s="37"/>
      <c r="AG178" s="37"/>
      <c r="AH178" s="37"/>
      <c r="AI178" s="37"/>
      <c r="AJ178" s="33"/>
      <c r="AK178" s="33"/>
      <c r="AL178" s="33"/>
      <c r="AM178" s="33"/>
      <c r="AN178" s="33"/>
      <c r="AO178" s="33"/>
      <c r="AP178" s="33"/>
      <c r="AQ178" s="33"/>
      <c r="AR178" s="33"/>
      <c r="AS178" s="33"/>
      <c r="AT178" s="33"/>
      <c r="AU178" s="33"/>
      <c r="AV178" s="33"/>
      <c r="AW178" s="33"/>
      <c r="AX178" s="33"/>
      <c r="AY178" s="33"/>
      <c r="AZ178" s="33"/>
    </row>
    <row r="179" spans="1:52" hidden="1">
      <c r="A179" s="33"/>
      <c r="B179" s="33"/>
      <c r="C179" s="33"/>
      <c r="D179" s="32" t="s">
        <v>35</v>
      </c>
      <c r="E179" s="27" t="s">
        <v>103</v>
      </c>
      <c r="F179" s="27" t="s">
        <v>103</v>
      </c>
      <c r="G179" s="27"/>
      <c r="H179" s="27"/>
      <c r="I179" s="27"/>
      <c r="J179" s="27"/>
      <c r="K179" s="33"/>
      <c r="L179" s="122">
        <v>2</v>
      </c>
      <c r="M179" s="33"/>
      <c r="N179" s="30">
        <f t="shared" si="90"/>
        <v>5</v>
      </c>
      <c r="O179" s="30">
        <f t="shared" si="90"/>
        <v>4</v>
      </c>
      <c r="P179" s="30" t="str">
        <f t="shared" si="90"/>
        <v/>
      </c>
      <c r="Q179" s="30" t="str">
        <f t="shared" si="90"/>
        <v/>
      </c>
      <c r="R179" s="30" t="str">
        <f t="shared" si="90"/>
        <v/>
      </c>
      <c r="S179" s="30" t="str">
        <f t="shared" si="90"/>
        <v/>
      </c>
      <c r="T179" s="33"/>
      <c r="U179" s="34">
        <f t="shared" si="91"/>
        <v>4</v>
      </c>
      <c r="V179" s="28">
        <f t="shared" si="93"/>
        <v>5</v>
      </c>
      <c r="W179" s="35" t="str">
        <f>invulblad!$Y$71</f>
        <v/>
      </c>
      <c r="X179" s="35">
        <f t="shared" si="92"/>
        <v>0</v>
      </c>
      <c r="Y179" s="35">
        <f t="shared" si="94"/>
        <v>0</v>
      </c>
      <c r="Z179" s="113"/>
      <c r="AA179" s="37"/>
      <c r="AB179" s="37"/>
      <c r="AC179" s="37"/>
      <c r="AD179" s="37"/>
      <c r="AE179" s="37"/>
      <c r="AF179" s="37"/>
      <c r="AG179" s="37"/>
      <c r="AH179" s="37"/>
      <c r="AI179" s="37"/>
      <c r="AJ179" s="33"/>
      <c r="AK179" s="33"/>
      <c r="AL179" s="33"/>
      <c r="AM179" s="33"/>
      <c r="AN179" s="33"/>
      <c r="AO179" s="33"/>
      <c r="AP179" s="33"/>
      <c r="AQ179" s="33"/>
      <c r="AR179" s="33"/>
      <c r="AS179" s="33"/>
      <c r="AT179" s="33"/>
      <c r="AU179" s="33"/>
      <c r="AV179" s="33"/>
      <c r="AW179" s="33"/>
      <c r="AX179" s="33"/>
      <c r="AY179" s="33"/>
      <c r="AZ179" s="33"/>
    </row>
    <row r="180" spans="1:52" hidden="1">
      <c r="A180" s="33"/>
      <c r="B180" s="33"/>
      <c r="C180" s="33"/>
      <c r="D180" s="32" t="s">
        <v>7</v>
      </c>
      <c r="E180" s="27" t="s">
        <v>103</v>
      </c>
      <c r="F180" s="27" t="s">
        <v>103</v>
      </c>
      <c r="G180" s="27" t="s">
        <v>103</v>
      </c>
      <c r="H180" s="27" t="s">
        <v>103</v>
      </c>
      <c r="I180" s="27"/>
      <c r="J180" s="27"/>
      <c r="K180" s="33"/>
      <c r="L180" s="122">
        <v>1</v>
      </c>
      <c r="M180" s="33"/>
      <c r="N180" s="30">
        <f t="shared" si="90"/>
        <v>5</v>
      </c>
      <c r="O180" s="30">
        <f t="shared" si="90"/>
        <v>4</v>
      </c>
      <c r="P180" s="30">
        <f t="shared" si="90"/>
        <v>3</v>
      </c>
      <c r="Q180" s="30">
        <f t="shared" si="90"/>
        <v>2</v>
      </c>
      <c r="R180" s="30" t="str">
        <f t="shared" si="90"/>
        <v/>
      </c>
      <c r="S180" s="30" t="str">
        <f t="shared" si="90"/>
        <v/>
      </c>
      <c r="T180" s="33"/>
      <c r="U180" s="34">
        <f t="shared" si="91"/>
        <v>2</v>
      </c>
      <c r="V180" s="28">
        <f t="shared" si="93"/>
        <v>5</v>
      </c>
      <c r="W180" s="35" t="str">
        <f>invulblad!$Y$76</f>
        <v/>
      </c>
      <c r="X180" s="35">
        <f t="shared" si="92"/>
        <v>0</v>
      </c>
      <c r="Y180" s="35">
        <f t="shared" si="94"/>
        <v>0</v>
      </c>
      <c r="Z180" s="113"/>
      <c r="AA180" s="37"/>
      <c r="AB180" s="37"/>
      <c r="AC180" s="37"/>
      <c r="AD180" s="37"/>
      <c r="AE180" s="37"/>
      <c r="AF180" s="37"/>
      <c r="AG180" s="37"/>
      <c r="AH180" s="37"/>
      <c r="AI180" s="37"/>
      <c r="AJ180" s="33"/>
      <c r="AK180" s="33"/>
      <c r="AL180" s="33"/>
      <c r="AM180" s="33"/>
      <c r="AN180" s="33"/>
      <c r="AO180" s="33"/>
      <c r="AP180" s="33"/>
      <c r="AQ180" s="33"/>
      <c r="AR180" s="33"/>
      <c r="AS180" s="33"/>
      <c r="AT180" s="33"/>
      <c r="AU180" s="33"/>
      <c r="AV180" s="33"/>
      <c r="AW180" s="33"/>
      <c r="AX180" s="33"/>
      <c r="AY180" s="33"/>
      <c r="AZ180" s="33"/>
    </row>
    <row r="181" spans="1:52" hidden="1">
      <c r="A181" s="33"/>
      <c r="B181" s="33"/>
      <c r="C181" s="33"/>
      <c r="D181" s="32" t="s">
        <v>8</v>
      </c>
      <c r="E181" s="27" t="s">
        <v>103</v>
      </c>
      <c r="F181" s="27" t="s">
        <v>103</v>
      </c>
      <c r="G181" s="27" t="s">
        <v>103</v>
      </c>
      <c r="H181" s="27" t="s">
        <v>103</v>
      </c>
      <c r="I181" s="27"/>
      <c r="J181" s="27"/>
      <c r="K181" s="33"/>
      <c r="L181" s="122">
        <v>1</v>
      </c>
      <c r="M181" s="33"/>
      <c r="N181" s="30">
        <f t="shared" si="90"/>
        <v>5</v>
      </c>
      <c r="O181" s="30">
        <f t="shared" si="90"/>
        <v>4</v>
      </c>
      <c r="P181" s="30">
        <f t="shared" si="90"/>
        <v>3</v>
      </c>
      <c r="Q181" s="30">
        <f t="shared" si="90"/>
        <v>2</v>
      </c>
      <c r="R181" s="30" t="str">
        <f t="shared" si="90"/>
        <v/>
      </c>
      <c r="S181" s="30" t="str">
        <f t="shared" si="90"/>
        <v/>
      </c>
      <c r="T181" s="33"/>
      <c r="U181" s="31">
        <f t="shared" si="91"/>
        <v>2</v>
      </c>
      <c r="V181" s="29">
        <f t="shared" si="93"/>
        <v>5</v>
      </c>
      <c r="W181" s="36" t="str">
        <f>invulblad!$Y$81</f>
        <v/>
      </c>
      <c r="X181" s="36">
        <f t="shared" si="92"/>
        <v>0</v>
      </c>
      <c r="Y181" s="36">
        <f t="shared" si="94"/>
        <v>0</v>
      </c>
      <c r="Z181" s="113"/>
      <c r="AA181" s="37"/>
      <c r="AB181" s="37"/>
      <c r="AC181" s="37"/>
      <c r="AD181" s="37"/>
      <c r="AE181" s="37"/>
      <c r="AF181" s="37"/>
      <c r="AG181" s="37"/>
      <c r="AH181" s="37"/>
      <c r="AI181" s="37"/>
      <c r="AJ181" s="33"/>
      <c r="AK181" s="33"/>
      <c r="AL181" s="33"/>
      <c r="AM181" s="33"/>
      <c r="AN181" s="33"/>
      <c r="AO181" s="33"/>
      <c r="AP181" s="33"/>
      <c r="AQ181" s="33"/>
      <c r="AR181" s="33"/>
      <c r="AS181" s="33"/>
      <c r="AT181" s="33"/>
      <c r="AU181" s="33"/>
      <c r="AV181" s="33"/>
      <c r="AW181" s="33"/>
      <c r="AX181" s="33"/>
      <c r="AY181" s="33"/>
      <c r="AZ181" s="33"/>
    </row>
    <row r="182" spans="1:52"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114"/>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row>
    <row r="183" spans="1:52" s="38" customFormat="1" ht="26">
      <c r="A183" s="215" t="s">
        <v>182</v>
      </c>
      <c r="B183" s="216" t="s">
        <v>182</v>
      </c>
      <c r="C183" s="216"/>
      <c r="D183" s="217"/>
      <c r="E183" s="218">
        <v>5</v>
      </c>
      <c r="F183" s="218">
        <v>4</v>
      </c>
      <c r="G183" s="218">
        <v>3</v>
      </c>
      <c r="H183" s="218">
        <v>2</v>
      </c>
      <c r="I183" s="218">
        <v>1</v>
      </c>
      <c r="J183" s="218">
        <v>0</v>
      </c>
      <c r="K183" s="215"/>
      <c r="L183" s="218"/>
      <c r="M183" s="215"/>
      <c r="N183" s="218">
        <v>0</v>
      </c>
      <c r="O183" s="218">
        <v>1</v>
      </c>
      <c r="P183" s="218">
        <v>2</v>
      </c>
      <c r="Q183" s="218">
        <v>3</v>
      </c>
      <c r="R183" s="218">
        <v>4</v>
      </c>
      <c r="S183" s="218">
        <v>5</v>
      </c>
      <c r="T183" s="215"/>
      <c r="U183" s="219" t="s">
        <v>107</v>
      </c>
      <c r="V183" s="220" t="s">
        <v>108</v>
      </c>
      <c r="W183" s="221" t="s">
        <v>97</v>
      </c>
      <c r="X183" s="221" t="s">
        <v>100</v>
      </c>
      <c r="Y183" s="222" t="s">
        <v>104</v>
      </c>
      <c r="Z183" s="223">
        <f>SUM(Y184:Y190)</f>
        <v>0</v>
      </c>
      <c r="AA183" s="224"/>
      <c r="AB183" s="224"/>
      <c r="AC183" s="224"/>
      <c r="AD183" s="224"/>
      <c r="AE183" s="224"/>
      <c r="AF183" s="224"/>
      <c r="AG183" s="224" t="str">
        <f>B183</f>
        <v>-</v>
      </c>
      <c r="AH183" s="224">
        <f>C183</f>
        <v>0</v>
      </c>
      <c r="AI183" s="224">
        <f>Z183</f>
        <v>0</v>
      </c>
      <c r="AJ183" s="46">
        <f>AA183*AB183</f>
        <v>0</v>
      </c>
      <c r="AK183" s="217" t="str">
        <f>B183</f>
        <v>-</v>
      </c>
      <c r="AL183" s="225" t="s">
        <v>182</v>
      </c>
      <c r="AM183" s="225" t="s">
        <v>182</v>
      </c>
      <c r="AN183" s="225" t="s">
        <v>182</v>
      </c>
      <c r="AO183" s="225" t="s">
        <v>182</v>
      </c>
      <c r="AP183" s="225" t="s">
        <v>182</v>
      </c>
      <c r="AQ183" s="225" t="s">
        <v>182</v>
      </c>
      <c r="AR183" s="225" t="s">
        <v>182</v>
      </c>
      <c r="AS183" s="225" t="s">
        <v>182</v>
      </c>
      <c r="AT183" s="225" t="s">
        <v>182</v>
      </c>
      <c r="AU183" s="225" t="s">
        <v>182</v>
      </c>
      <c r="AV183" s="225" t="s">
        <v>182</v>
      </c>
      <c r="AW183" s="225" t="s">
        <v>182</v>
      </c>
      <c r="AX183" s="225" t="s">
        <v>182</v>
      </c>
      <c r="AY183" s="225" t="s">
        <v>182</v>
      </c>
      <c r="AZ183" s="225" t="s">
        <v>182</v>
      </c>
    </row>
    <row r="184" spans="1:52" hidden="1">
      <c r="A184" s="33"/>
      <c r="B184" s="33"/>
      <c r="C184" s="33"/>
      <c r="D184" s="32" t="s">
        <v>9</v>
      </c>
      <c r="E184" s="27"/>
      <c r="F184" s="27"/>
      <c r="G184" s="27"/>
      <c r="H184" s="27"/>
      <c r="I184" s="27"/>
      <c r="J184" s="27"/>
      <c r="K184" s="33"/>
      <c r="L184" s="122"/>
      <c r="M184" s="33"/>
      <c r="N184" s="30" t="str">
        <f t="shared" ref="N184:N190" si="95">IF(E184=$E$1,E$12,"")</f>
        <v/>
      </c>
      <c r="O184" s="30" t="str">
        <f t="shared" ref="O184:O190" si="96">IF(F184=$E$1,F$12,"")</f>
        <v/>
      </c>
      <c r="P184" s="30" t="str">
        <f t="shared" ref="P184:P190" si="97">IF(G184=$E$1,G$12,"")</f>
        <v/>
      </c>
      <c r="Q184" s="30" t="str">
        <f t="shared" ref="Q184:Q190" si="98">IF(H184=$E$1,H$12,"")</f>
        <v/>
      </c>
      <c r="R184" s="30" t="str">
        <f t="shared" ref="R184:R190" si="99">IF(I184=$E$1,I$12,"")</f>
        <v/>
      </c>
      <c r="S184" s="30" t="str">
        <f t="shared" ref="S184:S190" si="100">IF(J184=$E$1,J$12,"")</f>
        <v/>
      </c>
      <c r="T184" s="33"/>
      <c r="U184" s="34">
        <f t="shared" ref="U184:U190" si="101">MIN(N184:S184)</f>
        <v>0</v>
      </c>
      <c r="V184" s="28">
        <f>MAX(N184:S184)</f>
        <v>0</v>
      </c>
      <c r="W184" s="35" t="str">
        <f>invulblad!$Y$46</f>
        <v/>
      </c>
      <c r="X184" s="35">
        <f t="shared" ref="X184:X190" si="102">IF(OR(W184&lt;U184,W184&gt;V184),0,1)</f>
        <v>0</v>
      </c>
      <c r="Y184" s="110">
        <f>X184*L184</f>
        <v>0</v>
      </c>
      <c r="Z184" s="113"/>
      <c r="AA184" s="37"/>
      <c r="AB184" s="37"/>
      <c r="AC184" s="37"/>
      <c r="AD184" s="37"/>
      <c r="AE184" s="37"/>
      <c r="AF184" s="37"/>
      <c r="AG184" s="37"/>
      <c r="AH184" s="37"/>
      <c r="AI184" s="37"/>
      <c r="AJ184" s="33"/>
      <c r="AK184" s="33"/>
      <c r="AL184" s="33"/>
      <c r="AM184" s="33"/>
      <c r="AN184" s="33"/>
      <c r="AO184" s="33"/>
      <c r="AP184" s="33"/>
      <c r="AQ184" s="33"/>
      <c r="AR184" s="33"/>
      <c r="AS184" s="33"/>
      <c r="AT184" s="33"/>
      <c r="AU184" s="33"/>
      <c r="AV184" s="33"/>
      <c r="AW184" s="33"/>
      <c r="AX184" s="33"/>
      <c r="AY184" s="33"/>
      <c r="AZ184" s="33"/>
    </row>
    <row r="185" spans="1:52" hidden="1">
      <c r="A185" s="33"/>
      <c r="B185" s="33"/>
      <c r="C185" s="33"/>
      <c r="D185" s="32" t="s">
        <v>4</v>
      </c>
      <c r="E185" s="27"/>
      <c r="F185" s="27"/>
      <c r="G185" s="27"/>
      <c r="H185" s="27"/>
      <c r="I185" s="27"/>
      <c r="J185" s="27"/>
      <c r="K185" s="33"/>
      <c r="L185" s="122"/>
      <c r="M185" s="33"/>
      <c r="N185" s="30" t="str">
        <f t="shared" si="95"/>
        <v/>
      </c>
      <c r="O185" s="30" t="str">
        <f t="shared" si="96"/>
        <v/>
      </c>
      <c r="P185" s="30" t="str">
        <f t="shared" si="97"/>
        <v/>
      </c>
      <c r="Q185" s="30" t="str">
        <f t="shared" si="98"/>
        <v/>
      </c>
      <c r="R185" s="30" t="str">
        <f t="shared" si="99"/>
        <v/>
      </c>
      <c r="S185" s="30" t="str">
        <f t="shared" si="100"/>
        <v/>
      </c>
      <c r="T185" s="33"/>
      <c r="U185" s="34">
        <f t="shared" si="101"/>
        <v>0</v>
      </c>
      <c r="V185" s="28">
        <f t="shared" ref="V185:V190" si="103">MAX(N185:S185)</f>
        <v>0</v>
      </c>
      <c r="W185" s="35" t="str">
        <f>invulblad!$Y$52</f>
        <v/>
      </c>
      <c r="X185" s="35">
        <f t="shared" si="102"/>
        <v>0</v>
      </c>
      <c r="Y185" s="35">
        <f t="shared" ref="Y185:Y190" si="104">X185*L185</f>
        <v>0</v>
      </c>
      <c r="Z185" s="113"/>
      <c r="AA185" s="37"/>
      <c r="AB185" s="37"/>
      <c r="AC185" s="37"/>
      <c r="AD185" s="37"/>
      <c r="AE185" s="37"/>
      <c r="AF185" s="37"/>
      <c r="AG185" s="37"/>
      <c r="AH185" s="37"/>
      <c r="AI185" s="37"/>
      <c r="AJ185" s="33"/>
      <c r="AK185" s="33"/>
      <c r="AL185" s="33"/>
      <c r="AM185" s="33"/>
      <c r="AN185" s="33"/>
      <c r="AO185" s="33"/>
      <c r="AP185" s="33"/>
      <c r="AQ185" s="33"/>
      <c r="AR185" s="33"/>
      <c r="AS185" s="33"/>
      <c r="AT185" s="33"/>
      <c r="AU185" s="33"/>
      <c r="AV185" s="33"/>
      <c r="AW185" s="33"/>
      <c r="AX185" s="33"/>
      <c r="AY185" s="33"/>
      <c r="AZ185" s="33"/>
    </row>
    <row r="186" spans="1:52" hidden="1">
      <c r="A186" s="33"/>
      <c r="B186" s="33"/>
      <c r="C186" s="33"/>
      <c r="D186" s="32" t="s">
        <v>5</v>
      </c>
      <c r="E186" s="27"/>
      <c r="F186" s="27"/>
      <c r="G186" s="27"/>
      <c r="H186" s="27"/>
      <c r="I186" s="27"/>
      <c r="J186" s="27"/>
      <c r="K186" s="33"/>
      <c r="L186" s="122"/>
      <c r="M186" s="33"/>
      <c r="N186" s="30" t="str">
        <f t="shared" si="95"/>
        <v/>
      </c>
      <c r="O186" s="30" t="str">
        <f t="shared" si="96"/>
        <v/>
      </c>
      <c r="P186" s="30" t="str">
        <f t="shared" si="97"/>
        <v/>
      </c>
      <c r="Q186" s="30" t="str">
        <f t="shared" si="98"/>
        <v/>
      </c>
      <c r="R186" s="30" t="str">
        <f t="shared" si="99"/>
        <v/>
      </c>
      <c r="S186" s="30" t="str">
        <f t="shared" si="100"/>
        <v/>
      </c>
      <c r="T186" s="33"/>
      <c r="U186" s="34">
        <f t="shared" si="101"/>
        <v>0</v>
      </c>
      <c r="V186" s="28">
        <f t="shared" si="103"/>
        <v>0</v>
      </c>
      <c r="W186" s="35" t="str">
        <f>invulblad!$Y$58</f>
        <v/>
      </c>
      <c r="X186" s="35">
        <f t="shared" si="102"/>
        <v>0</v>
      </c>
      <c r="Y186" s="35">
        <f t="shared" si="104"/>
        <v>0</v>
      </c>
      <c r="Z186" s="113"/>
      <c r="AA186" s="37"/>
      <c r="AB186" s="37"/>
      <c r="AC186" s="37"/>
      <c r="AD186" s="37"/>
      <c r="AE186" s="37"/>
      <c r="AF186" s="37"/>
      <c r="AG186" s="37"/>
      <c r="AH186" s="37"/>
      <c r="AI186" s="37"/>
      <c r="AJ186" s="33"/>
      <c r="AK186" s="33"/>
      <c r="AL186" s="33"/>
      <c r="AM186" s="33"/>
      <c r="AN186" s="33"/>
      <c r="AO186" s="33"/>
      <c r="AP186" s="33"/>
      <c r="AQ186" s="33"/>
      <c r="AR186" s="33"/>
      <c r="AS186" s="33"/>
      <c r="AT186" s="33"/>
      <c r="AU186" s="33"/>
      <c r="AV186" s="33"/>
      <c r="AW186" s="33"/>
      <c r="AX186" s="33"/>
      <c r="AY186" s="33"/>
      <c r="AZ186" s="33"/>
    </row>
    <row r="187" spans="1:52" hidden="1">
      <c r="A187" s="33"/>
      <c r="B187" s="33"/>
      <c r="C187" s="33"/>
      <c r="D187" s="32" t="s">
        <v>6</v>
      </c>
      <c r="E187" s="27"/>
      <c r="F187" s="27"/>
      <c r="G187" s="27"/>
      <c r="H187" s="27"/>
      <c r="I187" s="27"/>
      <c r="J187" s="27"/>
      <c r="K187" s="33"/>
      <c r="L187" s="122"/>
      <c r="M187" s="33"/>
      <c r="N187" s="30" t="str">
        <f t="shared" si="95"/>
        <v/>
      </c>
      <c r="O187" s="30" t="str">
        <f t="shared" si="96"/>
        <v/>
      </c>
      <c r="P187" s="30" t="str">
        <f t="shared" si="97"/>
        <v/>
      </c>
      <c r="Q187" s="30" t="str">
        <f t="shared" si="98"/>
        <v/>
      </c>
      <c r="R187" s="30" t="str">
        <f t="shared" si="99"/>
        <v/>
      </c>
      <c r="S187" s="30" t="str">
        <f t="shared" si="100"/>
        <v/>
      </c>
      <c r="T187" s="33"/>
      <c r="U187" s="34">
        <f t="shared" si="101"/>
        <v>0</v>
      </c>
      <c r="V187" s="28">
        <f t="shared" si="103"/>
        <v>0</v>
      </c>
      <c r="W187" s="35" t="str">
        <f>invulblad!$Y$65</f>
        <v/>
      </c>
      <c r="X187" s="35">
        <f t="shared" si="102"/>
        <v>0</v>
      </c>
      <c r="Y187" s="35">
        <f t="shared" si="104"/>
        <v>0</v>
      </c>
      <c r="Z187" s="113"/>
      <c r="AA187" s="37"/>
      <c r="AB187" s="37"/>
      <c r="AC187" s="37"/>
      <c r="AD187" s="37"/>
      <c r="AE187" s="37"/>
      <c r="AF187" s="37"/>
      <c r="AG187" s="37"/>
      <c r="AH187" s="37"/>
      <c r="AI187" s="37"/>
      <c r="AJ187" s="33"/>
      <c r="AK187" s="33"/>
      <c r="AL187" s="33"/>
      <c r="AM187" s="33"/>
      <c r="AN187" s="33"/>
      <c r="AO187" s="33"/>
      <c r="AP187" s="33"/>
      <c r="AQ187" s="33"/>
      <c r="AR187" s="33"/>
      <c r="AS187" s="33"/>
      <c r="AT187" s="33"/>
      <c r="AU187" s="33"/>
      <c r="AV187" s="33"/>
      <c r="AW187" s="33"/>
      <c r="AX187" s="33"/>
      <c r="AY187" s="33"/>
      <c r="AZ187" s="33"/>
    </row>
    <row r="188" spans="1:52" hidden="1">
      <c r="A188" s="33"/>
      <c r="B188" s="33"/>
      <c r="C188" s="33"/>
      <c r="D188" s="32" t="s">
        <v>35</v>
      </c>
      <c r="E188" s="27"/>
      <c r="F188" s="27"/>
      <c r="G188" s="27"/>
      <c r="H188" s="27"/>
      <c r="I188" s="27"/>
      <c r="J188" s="27"/>
      <c r="K188" s="33"/>
      <c r="L188" s="122"/>
      <c r="M188" s="33"/>
      <c r="N188" s="30" t="str">
        <f t="shared" si="95"/>
        <v/>
      </c>
      <c r="O188" s="30" t="str">
        <f t="shared" si="96"/>
        <v/>
      </c>
      <c r="P188" s="30" t="str">
        <f t="shared" si="97"/>
        <v/>
      </c>
      <c r="Q188" s="30" t="str">
        <f t="shared" si="98"/>
        <v/>
      </c>
      <c r="R188" s="30" t="str">
        <f t="shared" si="99"/>
        <v/>
      </c>
      <c r="S188" s="30" t="str">
        <f t="shared" si="100"/>
        <v/>
      </c>
      <c r="T188" s="33"/>
      <c r="U188" s="34">
        <f t="shared" si="101"/>
        <v>0</v>
      </c>
      <c r="V188" s="28">
        <f t="shared" si="103"/>
        <v>0</v>
      </c>
      <c r="W188" s="35" t="str">
        <f>invulblad!$Y$71</f>
        <v/>
      </c>
      <c r="X188" s="35">
        <f t="shared" si="102"/>
        <v>0</v>
      </c>
      <c r="Y188" s="35">
        <f t="shared" si="104"/>
        <v>0</v>
      </c>
      <c r="Z188" s="113"/>
      <c r="AA188" s="37"/>
      <c r="AB188" s="37"/>
      <c r="AC188" s="37"/>
      <c r="AD188" s="37"/>
      <c r="AE188" s="37"/>
      <c r="AF188" s="37"/>
      <c r="AG188" s="37"/>
      <c r="AH188" s="37"/>
      <c r="AI188" s="37"/>
      <c r="AJ188" s="33"/>
      <c r="AK188" s="33"/>
      <c r="AL188" s="33"/>
      <c r="AM188" s="33"/>
      <c r="AN188" s="33"/>
      <c r="AO188" s="33"/>
      <c r="AP188" s="33"/>
      <c r="AQ188" s="33"/>
      <c r="AR188" s="33"/>
      <c r="AS188" s="33"/>
      <c r="AT188" s="33"/>
      <c r="AU188" s="33"/>
      <c r="AV188" s="33"/>
      <c r="AW188" s="33"/>
      <c r="AX188" s="33"/>
      <c r="AY188" s="33"/>
      <c r="AZ188" s="33"/>
    </row>
    <row r="189" spans="1:52" hidden="1">
      <c r="A189" s="33"/>
      <c r="B189" s="33"/>
      <c r="C189" s="33"/>
      <c r="D189" s="32" t="s">
        <v>7</v>
      </c>
      <c r="E189" s="27"/>
      <c r="F189" s="27"/>
      <c r="G189" s="27"/>
      <c r="H189" s="27"/>
      <c r="I189" s="27"/>
      <c r="J189" s="27"/>
      <c r="K189" s="33"/>
      <c r="L189" s="122"/>
      <c r="M189" s="33"/>
      <c r="N189" s="30" t="str">
        <f t="shared" si="95"/>
        <v/>
      </c>
      <c r="O189" s="30" t="str">
        <f t="shared" si="96"/>
        <v/>
      </c>
      <c r="P189" s="30" t="str">
        <f t="shared" si="97"/>
        <v/>
      </c>
      <c r="Q189" s="30" t="str">
        <f t="shared" si="98"/>
        <v/>
      </c>
      <c r="R189" s="30" t="str">
        <f t="shared" si="99"/>
        <v/>
      </c>
      <c r="S189" s="30" t="str">
        <f t="shared" si="100"/>
        <v/>
      </c>
      <c r="T189" s="33"/>
      <c r="U189" s="34">
        <f t="shared" si="101"/>
        <v>0</v>
      </c>
      <c r="V189" s="28">
        <f t="shared" si="103"/>
        <v>0</v>
      </c>
      <c r="W189" s="35" t="str">
        <f>invulblad!$Y$76</f>
        <v/>
      </c>
      <c r="X189" s="35">
        <f t="shared" si="102"/>
        <v>0</v>
      </c>
      <c r="Y189" s="35">
        <f t="shared" si="104"/>
        <v>0</v>
      </c>
      <c r="Z189" s="113"/>
      <c r="AA189" s="37"/>
      <c r="AB189" s="37"/>
      <c r="AC189" s="37"/>
      <c r="AD189" s="37"/>
      <c r="AE189" s="37"/>
      <c r="AF189" s="37"/>
      <c r="AG189" s="37"/>
      <c r="AH189" s="37"/>
      <c r="AI189" s="37"/>
      <c r="AJ189" s="33"/>
      <c r="AK189" s="33"/>
      <c r="AL189" s="33"/>
      <c r="AM189" s="33"/>
      <c r="AN189" s="33"/>
      <c r="AO189" s="33"/>
      <c r="AP189" s="33"/>
      <c r="AQ189" s="33"/>
      <c r="AR189" s="33"/>
      <c r="AS189" s="33"/>
      <c r="AT189" s="33"/>
      <c r="AU189" s="33"/>
      <c r="AV189" s="33"/>
      <c r="AW189" s="33"/>
      <c r="AX189" s="33"/>
      <c r="AY189" s="33"/>
      <c r="AZ189" s="33"/>
    </row>
    <row r="190" spans="1:52" hidden="1">
      <c r="A190" s="33"/>
      <c r="B190" s="33"/>
      <c r="C190" s="33"/>
      <c r="D190" s="32" t="s">
        <v>8</v>
      </c>
      <c r="E190" s="27"/>
      <c r="F190" s="27"/>
      <c r="G190" s="27"/>
      <c r="H190" s="27"/>
      <c r="I190" s="27"/>
      <c r="J190" s="27"/>
      <c r="K190" s="33"/>
      <c r="L190" s="122"/>
      <c r="M190" s="33"/>
      <c r="N190" s="30" t="str">
        <f t="shared" si="95"/>
        <v/>
      </c>
      <c r="O190" s="30" t="str">
        <f t="shared" si="96"/>
        <v/>
      </c>
      <c r="P190" s="30" t="str">
        <f t="shared" si="97"/>
        <v/>
      </c>
      <c r="Q190" s="30" t="str">
        <f t="shared" si="98"/>
        <v/>
      </c>
      <c r="R190" s="30" t="str">
        <f t="shared" si="99"/>
        <v/>
      </c>
      <c r="S190" s="30" t="str">
        <f t="shared" si="100"/>
        <v/>
      </c>
      <c r="T190" s="33"/>
      <c r="U190" s="31">
        <f t="shared" si="101"/>
        <v>0</v>
      </c>
      <c r="V190" s="29">
        <f t="shared" si="103"/>
        <v>0</v>
      </c>
      <c r="W190" s="36" t="str">
        <f>invulblad!$Y$81</f>
        <v/>
      </c>
      <c r="X190" s="36">
        <f t="shared" si="102"/>
        <v>0</v>
      </c>
      <c r="Y190" s="36">
        <f t="shared" si="104"/>
        <v>0</v>
      </c>
      <c r="Z190" s="113"/>
      <c r="AA190" s="37"/>
      <c r="AB190" s="37"/>
      <c r="AC190" s="37"/>
      <c r="AD190" s="37"/>
      <c r="AE190" s="37"/>
      <c r="AF190" s="37"/>
      <c r="AG190" s="37"/>
      <c r="AH190" s="37"/>
      <c r="AI190" s="37"/>
      <c r="AJ190" s="33"/>
      <c r="AK190" s="33"/>
      <c r="AL190" s="33"/>
      <c r="AM190" s="33"/>
      <c r="AN190" s="33"/>
      <c r="AO190" s="33"/>
      <c r="AP190" s="33"/>
      <c r="AQ190" s="33"/>
      <c r="AR190" s="33"/>
      <c r="AS190" s="33"/>
      <c r="AT190" s="33"/>
      <c r="AU190" s="33"/>
      <c r="AV190" s="33"/>
      <c r="AW190" s="33"/>
      <c r="AX190" s="33"/>
      <c r="AY190" s="33"/>
      <c r="AZ190" s="33"/>
    </row>
    <row r="191" spans="1:52"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114"/>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row>
    <row r="192" spans="1:52"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114"/>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row>
    <row r="193" spans="1:52"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114"/>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row>
    <row r="194" spans="1:52"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114"/>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row>
    <row r="195" spans="1:52" hidden="1"/>
    <row r="196" spans="1:52" hidden="1">
      <c r="A196" s="33"/>
      <c r="B196" s="33"/>
      <c r="C196" s="204" t="s">
        <v>110</v>
      </c>
      <c r="D196" s="205" t="s">
        <v>110</v>
      </c>
      <c r="E196" s="206"/>
      <c r="F196" s="206"/>
      <c r="G196" s="206"/>
      <c r="H196" s="207"/>
      <c r="I196" s="33"/>
      <c r="M196" s="33"/>
      <c r="N196" s="33" t="s">
        <v>180</v>
      </c>
      <c r="O196" s="33"/>
      <c r="P196" s="33"/>
    </row>
    <row r="197" spans="1:52" hidden="1">
      <c r="A197" s="33"/>
      <c r="B197" s="33"/>
      <c r="C197" s="204">
        <v>1</v>
      </c>
      <c r="D197" s="226">
        <f t="shared" ref="D197:D215" si="105">IF(C197&gt;$N$197,"-",C197)</f>
        <v>1</v>
      </c>
      <c r="E197" s="214">
        <f t="shared" ref="E197:E215" si="106">IF(D197="-","-",LARGE($AF$12:$AF$193,D197))</f>
        <v>2548</v>
      </c>
      <c r="F197" s="206" t="str">
        <f t="shared" ref="F197:F214" si="107">IF(D197="-","-",VLOOKUP(E197,$AF$12:$AI$193,2,FALSE))</f>
        <v>BEGRAAFPLAATS</v>
      </c>
      <c r="G197" s="33" t="str">
        <f t="shared" ref="G197:G208" si="108">IF(D197="-","",VLOOKUP(E197,$AF$12:$AI$193,3,FALSE))</f>
        <v>columbarium, begraafplaats van urnen, begroetingsruimte bij kerkhof,…</v>
      </c>
      <c r="H197" s="207">
        <f t="shared" ref="H197:H215" si="109">IF(D197="-","",VLOOKUP(E197,$AF$12:$AJ$193,5,FALSE))</f>
        <v>0</v>
      </c>
      <c r="I197" s="33" t="e">
        <f>VLOOKUP(H197,$AA$2:$AB$4,2,FALSE)</f>
        <v>#N/A</v>
      </c>
      <c r="M197" s="33"/>
      <c r="N197" s="114">
        <f>MAX(C197:C216)</f>
        <v>19</v>
      </c>
      <c r="O197" s="33"/>
      <c r="P197" s="33"/>
    </row>
    <row r="198" spans="1:52" hidden="1">
      <c r="A198" s="33"/>
      <c r="B198" s="33"/>
      <c r="C198" s="208">
        <v>2</v>
      </c>
      <c r="D198" s="227">
        <f t="shared" si="105"/>
        <v>2</v>
      </c>
      <c r="E198" s="213">
        <f t="shared" si="106"/>
        <v>2440</v>
      </c>
      <c r="F198" s="33" t="str">
        <f t="shared" si="107"/>
        <v>COMMERCIEEL GEBRUIK (S)</v>
      </c>
      <c r="G198" s="33" t="str">
        <f t="shared" si="108"/>
        <v>kleine handelszaak</v>
      </c>
      <c r="H198" s="209">
        <f t="shared" si="109"/>
        <v>0</v>
      </c>
      <c r="I198" s="33" t="e">
        <f t="shared" ref="I198:I216" si="110">VLOOKUP(H198,$AA$2:$AB$4,2,FALSE)</f>
        <v>#N/A</v>
      </c>
      <c r="J198" s="33"/>
      <c r="K198" s="33"/>
      <c r="L198" s="33"/>
      <c r="M198" s="33"/>
    </row>
    <row r="199" spans="1:52" hidden="1">
      <c r="A199" s="33"/>
      <c r="B199" s="33"/>
      <c r="C199" s="208">
        <v>3</v>
      </c>
      <c r="D199" s="227">
        <f t="shared" si="105"/>
        <v>3</v>
      </c>
      <c r="E199" s="213">
        <f t="shared" si="106"/>
        <v>2439</v>
      </c>
      <c r="F199" s="33" t="str">
        <f t="shared" si="107"/>
        <v>COMMERCIEEL GEBRUIK (L)</v>
      </c>
      <c r="G199" s="33" t="str">
        <f t="shared" si="108"/>
        <v>grote handelszaak (supermarkt, meubelzaak, kringloopwinkel,…)</v>
      </c>
      <c r="H199" s="209">
        <f t="shared" si="109"/>
        <v>0</v>
      </c>
      <c r="I199" s="33" t="e">
        <f t="shared" si="110"/>
        <v>#N/A</v>
      </c>
      <c r="J199" s="33"/>
      <c r="K199" s="33"/>
      <c r="L199" s="33"/>
      <c r="M199" s="33"/>
    </row>
    <row r="200" spans="1:52" hidden="1">
      <c r="A200" s="33"/>
      <c r="B200" s="33"/>
      <c r="C200" s="208">
        <v>4</v>
      </c>
      <c r="D200" s="227">
        <f t="shared" si="105"/>
        <v>4</v>
      </c>
      <c r="E200" s="213">
        <f t="shared" si="106"/>
        <v>2045</v>
      </c>
      <c r="F200" s="33" t="str">
        <f t="shared" si="107"/>
        <v>GEMEENSCHAPSGEBRUIK / CULTUUR (S)</v>
      </c>
      <c r="G200" s="33" t="str">
        <f t="shared" si="108"/>
        <v>polyvalente ruimte voor kleine tentoonstellingen, voordrachten, concerten,…</v>
      </c>
      <c r="H200" s="209">
        <f t="shared" si="109"/>
        <v>0</v>
      </c>
      <c r="I200" s="33" t="e">
        <f t="shared" si="110"/>
        <v>#N/A</v>
      </c>
      <c r="J200" s="33"/>
      <c r="K200" s="33"/>
      <c r="L200" s="33"/>
      <c r="M200" s="33"/>
    </row>
    <row r="201" spans="1:52" hidden="1">
      <c r="A201" s="33"/>
      <c r="B201" s="33"/>
      <c r="C201" s="208">
        <v>5</v>
      </c>
      <c r="D201" s="227">
        <f t="shared" si="105"/>
        <v>5</v>
      </c>
      <c r="E201" s="213">
        <f t="shared" si="106"/>
        <v>2044</v>
      </c>
      <c r="F201" s="33" t="str">
        <f t="shared" si="107"/>
        <v>GEMEENSCHAPSGEBRUIK / CULTUUR (L)</v>
      </c>
      <c r="G201" s="33" t="str">
        <f t="shared" si="108"/>
        <v>tentoonstellingsruimte/museum/concertzaal met kantoorruimte, archief, loges, stockageruimte,…</v>
      </c>
      <c r="H201" s="209">
        <f t="shared" si="109"/>
        <v>0</v>
      </c>
      <c r="I201" s="33" t="e">
        <f t="shared" si="110"/>
        <v>#N/A</v>
      </c>
      <c r="J201" s="33"/>
      <c r="K201" s="33"/>
      <c r="L201" s="33"/>
      <c r="M201" s="33"/>
    </row>
    <row r="202" spans="1:52" hidden="1">
      <c r="A202" s="33"/>
      <c r="B202" s="33"/>
      <c r="C202" s="208">
        <v>6</v>
      </c>
      <c r="D202" s="227">
        <f t="shared" si="105"/>
        <v>6</v>
      </c>
      <c r="E202" s="213">
        <f t="shared" si="106"/>
        <v>1635</v>
      </c>
      <c r="F202" s="33" t="str">
        <f t="shared" si="107"/>
        <v>KANTOREN (S)</v>
      </c>
      <c r="G202" s="33" t="str">
        <f t="shared" si="108"/>
        <v>beperkte kantoorruimte, praktijkruimte, atelierruimte…</v>
      </c>
      <c r="H202" s="209">
        <f t="shared" si="109"/>
        <v>0</v>
      </c>
      <c r="I202" s="33" t="e">
        <f t="shared" si="110"/>
        <v>#N/A</v>
      </c>
      <c r="J202" s="33"/>
      <c r="K202" s="33"/>
      <c r="L202" s="33"/>
      <c r="M202" s="33"/>
    </row>
    <row r="203" spans="1:52" hidden="1">
      <c r="A203" s="33"/>
      <c r="B203" s="33"/>
      <c r="C203" s="208">
        <v>7</v>
      </c>
      <c r="D203" s="227">
        <f t="shared" si="105"/>
        <v>7</v>
      </c>
      <c r="E203" s="213">
        <f t="shared" si="106"/>
        <v>1634</v>
      </c>
      <c r="F203" s="33" t="str">
        <f t="shared" si="107"/>
        <v>KANTOREN (L)</v>
      </c>
      <c r="G203" s="33" t="str">
        <f t="shared" si="108"/>
        <v>meerdere kantoren, administratief centrum, bedrijf,…</v>
      </c>
      <c r="H203" s="209">
        <f t="shared" si="109"/>
        <v>0</v>
      </c>
      <c r="I203" s="33" t="e">
        <f t="shared" si="110"/>
        <v>#N/A</v>
      </c>
      <c r="J203" s="33"/>
      <c r="K203" s="33"/>
      <c r="L203" s="33"/>
      <c r="M203" s="33"/>
    </row>
    <row r="204" spans="1:52" hidden="1">
      <c r="A204" s="33"/>
      <c r="B204" s="33"/>
      <c r="C204" s="208">
        <v>8</v>
      </c>
      <c r="D204" s="227">
        <f t="shared" si="105"/>
        <v>8</v>
      </c>
      <c r="E204" s="213">
        <f t="shared" si="106"/>
        <v>1238</v>
      </c>
      <c r="F204" s="33" t="str">
        <f t="shared" si="107"/>
        <v>ONDERWIJS (S)</v>
      </c>
      <c r="G204" s="33" t="str">
        <f t="shared" si="108"/>
        <v>workshopruimte, beperkt aantal klaslokalen, …</v>
      </c>
      <c r="H204" s="209">
        <f t="shared" si="109"/>
        <v>0</v>
      </c>
      <c r="I204" s="33" t="e">
        <f t="shared" si="110"/>
        <v>#N/A</v>
      </c>
      <c r="J204" s="33"/>
      <c r="K204" s="33"/>
      <c r="L204" s="33"/>
      <c r="M204" s="33"/>
    </row>
    <row r="205" spans="1:52" hidden="1">
      <c r="A205" s="33"/>
      <c r="B205" s="33"/>
      <c r="C205" s="208">
        <v>9</v>
      </c>
      <c r="D205" s="227">
        <f t="shared" si="105"/>
        <v>9</v>
      </c>
      <c r="E205" s="213">
        <f t="shared" si="106"/>
        <v>1237</v>
      </c>
      <c r="F205" s="33" t="str">
        <f t="shared" si="107"/>
        <v>ONDERWIJS (M)</v>
      </c>
      <c r="G205" s="33" t="str">
        <f t="shared" si="108"/>
        <v>refter, studiezaal, overdekte speelplaats, bewegingsruimte,…</v>
      </c>
      <c r="H205" s="209">
        <f t="shared" si="109"/>
        <v>0</v>
      </c>
      <c r="I205" s="33" t="e">
        <f t="shared" si="110"/>
        <v>#N/A</v>
      </c>
      <c r="J205" s="33"/>
      <c r="K205" s="33"/>
      <c r="L205" s="33"/>
      <c r="M205" s="33"/>
    </row>
    <row r="206" spans="1:52" hidden="1">
      <c r="A206" s="33"/>
      <c r="B206" s="33"/>
      <c r="C206" s="208">
        <v>10</v>
      </c>
      <c r="D206" s="227">
        <f t="shared" si="105"/>
        <v>10</v>
      </c>
      <c r="E206" s="213">
        <f t="shared" si="106"/>
        <v>1236</v>
      </c>
      <c r="F206" s="33" t="str">
        <f t="shared" si="107"/>
        <v>ONDERWIJS (L)</v>
      </c>
      <c r="G206" s="33" t="str">
        <f t="shared" si="108"/>
        <v>meerdere klaslokalen en polyvalente ruimten</v>
      </c>
      <c r="H206" s="209">
        <f t="shared" si="109"/>
        <v>0</v>
      </c>
      <c r="I206" s="33" t="e">
        <f t="shared" si="110"/>
        <v>#N/A</v>
      </c>
      <c r="J206" s="33"/>
      <c r="K206" s="33"/>
      <c r="L206" s="33"/>
      <c r="M206" s="33"/>
    </row>
    <row r="207" spans="1:52" hidden="1">
      <c r="A207" s="33"/>
      <c r="B207" s="33"/>
      <c r="C207" s="208">
        <v>11</v>
      </c>
      <c r="D207" s="227">
        <f t="shared" si="105"/>
        <v>11</v>
      </c>
      <c r="E207" s="213">
        <f t="shared" si="106"/>
        <v>1231</v>
      </c>
      <c r="F207" s="33" t="str">
        <f t="shared" si="107"/>
        <v>(OVERDEKTE) ONVERWARMDE RUIMTE</v>
      </c>
      <c r="G207" s="33" t="str">
        <f t="shared" si="108"/>
        <v>markthal, overdekte buitenruimte,…</v>
      </c>
      <c r="H207" s="209">
        <f t="shared" si="109"/>
        <v>0</v>
      </c>
      <c r="I207" s="33" t="e">
        <f t="shared" si="110"/>
        <v>#N/A</v>
      </c>
      <c r="J207" s="33"/>
      <c r="K207" s="33"/>
      <c r="L207" s="33"/>
      <c r="M207" s="33"/>
    </row>
    <row r="208" spans="1:52" hidden="1">
      <c r="A208" s="33"/>
      <c r="B208" s="33"/>
      <c r="C208" s="208">
        <v>12</v>
      </c>
      <c r="D208" s="227">
        <f t="shared" si="105"/>
        <v>12</v>
      </c>
      <c r="E208" s="213">
        <f t="shared" si="106"/>
        <v>849</v>
      </c>
      <c r="F208" s="33" t="str">
        <f t="shared" si="107"/>
        <v>SPIRITUEEL GEBRUIK</v>
      </c>
      <c r="G208" s="33" t="str">
        <f t="shared" si="108"/>
        <v>liturgie, bezinningsruimte, stille ruimte, luwte plek,…</v>
      </c>
      <c r="H208" s="209">
        <f t="shared" si="109"/>
        <v>0</v>
      </c>
      <c r="I208" s="33" t="e">
        <f>VLOOKUP(H208,$AA$2:$AB$4,2,FALSE)</f>
        <v>#N/A</v>
      </c>
      <c r="J208" s="33"/>
      <c r="K208" s="33"/>
      <c r="L208" s="33"/>
      <c r="M208" s="33"/>
    </row>
    <row r="209" spans="1:13" hidden="1">
      <c r="A209" s="33"/>
      <c r="B209" s="33"/>
      <c r="C209" s="208">
        <v>13</v>
      </c>
      <c r="D209" s="227">
        <f t="shared" si="105"/>
        <v>13</v>
      </c>
      <c r="E209" s="213">
        <f t="shared" si="106"/>
        <v>847</v>
      </c>
      <c r="F209" s="33" t="str">
        <f t="shared" si="107"/>
        <v>SOCIAAL / DIENSTEN (S)</v>
      </c>
      <c r="G209" s="33" t="str">
        <f>IF(D209="-","",VLOOKUP(E209,$AF$12:$AI$193,3,FALSE))</f>
        <v>polyvanlente ruimte met beperkt sanitair, berging, kitchenette,…</v>
      </c>
      <c r="H209" s="209">
        <f t="shared" si="109"/>
        <v>0</v>
      </c>
      <c r="I209" s="33" t="e">
        <f t="shared" si="110"/>
        <v>#N/A</v>
      </c>
      <c r="J209" s="33"/>
      <c r="K209" s="33"/>
      <c r="L209" s="33"/>
      <c r="M209" s="33"/>
    </row>
    <row r="210" spans="1:13" hidden="1">
      <c r="A210" s="33"/>
      <c r="B210" s="33"/>
      <c r="C210" s="208">
        <v>14</v>
      </c>
      <c r="D210" s="227">
        <f t="shared" si="105"/>
        <v>14</v>
      </c>
      <c r="E210" s="213">
        <f t="shared" si="106"/>
        <v>846</v>
      </c>
      <c r="F210" s="33" t="str">
        <f t="shared" si="107"/>
        <v xml:space="preserve">SOCIAAL / DIENSTEN (L) </v>
      </c>
      <c r="G210" s="33" t="str">
        <f t="shared" ref="G210:G215" si="111">IF(D210="-","",VLOOKUP(E210,$AF$12:$AI$193,3,FALSE))</f>
        <v>polyvalente ruimte met vestaire, loges, backstage, foyer, keuken,…</v>
      </c>
      <c r="H210" s="209">
        <f t="shared" si="109"/>
        <v>0</v>
      </c>
      <c r="I210" s="33" t="e">
        <f t="shared" si="110"/>
        <v>#N/A</v>
      </c>
      <c r="J210" s="33"/>
      <c r="K210" s="33"/>
      <c r="L210" s="33"/>
      <c r="M210" s="33"/>
    </row>
    <row r="211" spans="1:13" hidden="1">
      <c r="A211" s="33"/>
      <c r="B211" s="33"/>
      <c r="C211" s="208">
        <v>15</v>
      </c>
      <c r="D211" s="227">
        <f t="shared" si="105"/>
        <v>15</v>
      </c>
      <c r="E211" s="213">
        <f t="shared" si="106"/>
        <v>843</v>
      </c>
      <c r="F211" s="33" t="str">
        <f t="shared" si="107"/>
        <v>SPORT (S)</v>
      </c>
      <c r="G211" s="33" t="str">
        <f t="shared" si="111"/>
        <v>sportruimte voor kleine sporten zoals tafeltennis, fitness, …</v>
      </c>
      <c r="H211" s="209">
        <f t="shared" si="109"/>
        <v>0</v>
      </c>
      <c r="I211" s="33" t="e">
        <f t="shared" si="110"/>
        <v>#N/A</v>
      </c>
      <c r="J211" s="33"/>
      <c r="K211" s="33"/>
      <c r="L211" s="33"/>
      <c r="M211" s="33"/>
    </row>
    <row r="212" spans="1:13" hidden="1">
      <c r="A212" s="33"/>
      <c r="B212" s="33"/>
      <c r="C212" s="208">
        <v>16</v>
      </c>
      <c r="D212" s="227">
        <f t="shared" si="105"/>
        <v>16</v>
      </c>
      <c r="E212" s="213">
        <f t="shared" si="106"/>
        <v>842</v>
      </c>
      <c r="F212" s="33" t="str">
        <f t="shared" si="107"/>
        <v>SPORT (M)</v>
      </c>
      <c r="G212" s="33" t="str">
        <f t="shared" si="111"/>
        <v>turnzaal, trampoline, circusschool, dans, …</v>
      </c>
      <c r="H212" s="209">
        <f t="shared" si="109"/>
        <v>0</v>
      </c>
      <c r="I212" s="33" t="e">
        <f t="shared" si="110"/>
        <v>#N/A</v>
      </c>
      <c r="J212" s="33"/>
      <c r="K212" s="33"/>
      <c r="L212" s="33"/>
      <c r="M212" s="33"/>
    </row>
    <row r="213" spans="1:13" hidden="1">
      <c r="A213" s="33"/>
      <c r="B213" s="33"/>
      <c r="C213" s="208">
        <v>17</v>
      </c>
      <c r="D213" s="227">
        <f t="shared" si="105"/>
        <v>17</v>
      </c>
      <c r="E213" s="213">
        <f t="shared" si="106"/>
        <v>841</v>
      </c>
      <c r="F213" s="33" t="str">
        <f t="shared" si="107"/>
        <v>SPORT (L)</v>
      </c>
      <c r="G213" s="33" t="str">
        <f t="shared" si="111"/>
        <v>balsporten basket, volleybal, handbal, …</v>
      </c>
      <c r="H213" s="209">
        <f t="shared" si="109"/>
        <v>0</v>
      </c>
      <c r="I213" s="33" t="e">
        <f t="shared" si="110"/>
        <v>#N/A</v>
      </c>
      <c r="J213" s="33"/>
      <c r="K213" s="33"/>
      <c r="L213" s="33"/>
      <c r="M213" s="33"/>
    </row>
    <row r="214" spans="1:13" hidden="1">
      <c r="A214" s="33"/>
      <c r="B214" s="33"/>
      <c r="C214" s="208">
        <v>18</v>
      </c>
      <c r="D214" s="227">
        <f t="shared" si="105"/>
        <v>18</v>
      </c>
      <c r="E214" s="213">
        <f t="shared" si="106"/>
        <v>433</v>
      </c>
      <c r="F214" s="33" t="str">
        <f t="shared" si="107"/>
        <v>WONEN (S)</v>
      </c>
      <c r="G214" s="33" t="str">
        <f t="shared" si="111"/>
        <v>1 wooneenheid of meerdere kleine wooneenheden</v>
      </c>
      <c r="H214" s="209">
        <f t="shared" si="109"/>
        <v>0</v>
      </c>
      <c r="I214" s="33" t="e">
        <f t="shared" si="110"/>
        <v>#N/A</v>
      </c>
      <c r="J214" s="33"/>
      <c r="K214" s="33"/>
      <c r="L214" s="33"/>
      <c r="M214" s="33"/>
    </row>
    <row r="215" spans="1:13" hidden="1">
      <c r="A215" s="33"/>
      <c r="B215" s="33"/>
      <c r="C215" s="208">
        <v>19</v>
      </c>
      <c r="D215" s="227">
        <f t="shared" si="105"/>
        <v>19</v>
      </c>
      <c r="E215" s="213">
        <f t="shared" si="106"/>
        <v>432</v>
      </c>
      <c r="F215" s="33" t="str">
        <f>IF(D215="-","-",VLOOKUP(E215,$AF$12:$AI$193,2,FALSE))</f>
        <v>WONEN (L)</v>
      </c>
      <c r="G215" s="33" t="str">
        <f t="shared" si="111"/>
        <v>meerdere wooneenheden</v>
      </c>
      <c r="H215" s="209">
        <f t="shared" si="109"/>
        <v>0</v>
      </c>
      <c r="I215" s="33" t="e">
        <f t="shared" si="110"/>
        <v>#N/A</v>
      </c>
      <c r="J215" s="33"/>
      <c r="K215" s="33"/>
      <c r="L215" s="33"/>
      <c r="M215" s="33"/>
    </row>
    <row r="216" spans="1:13" ht="17" hidden="1" thickBot="1">
      <c r="A216" s="33"/>
      <c r="B216" s="33"/>
      <c r="C216" s="210"/>
      <c r="D216" s="210"/>
      <c r="E216" s="211"/>
      <c r="F216" s="211"/>
      <c r="G216" s="211"/>
      <c r="H216" s="212" t="s">
        <v>106</v>
      </c>
      <c r="I216" s="33" t="e">
        <f t="shared" si="110"/>
        <v>#N/A</v>
      </c>
      <c r="J216" s="33"/>
      <c r="K216" s="33"/>
      <c r="L216" s="33"/>
      <c r="M216" s="33"/>
    </row>
    <row r="217" spans="1:13" hidden="1">
      <c r="A217" s="33"/>
      <c r="B217" s="33"/>
      <c r="C217" s="33"/>
      <c r="D217" s="33"/>
      <c r="E217" s="33"/>
      <c r="F217" s="33"/>
      <c r="G217" s="33"/>
      <c r="H217" s="33"/>
      <c r="I217" s="33"/>
      <c r="J217" s="33"/>
      <c r="K217" s="33"/>
      <c r="L217" s="33"/>
      <c r="M217" s="33"/>
    </row>
    <row r="218" spans="1:13" hidden="1">
      <c r="A218" s="33"/>
      <c r="B218" s="33"/>
      <c r="C218" s="33"/>
      <c r="D218" s="33"/>
      <c r="E218" s="33"/>
      <c r="F218" s="33"/>
      <c r="G218" s="33"/>
      <c r="H218" s="33"/>
      <c r="I218" s="33"/>
      <c r="J218" s="33"/>
      <c r="K218" s="33"/>
      <c r="L218" s="33"/>
      <c r="M218" s="33"/>
    </row>
    <row r="219" spans="1:13" hidden="1">
      <c r="A219" s="33"/>
      <c r="B219" s="33"/>
      <c r="C219" s="33"/>
      <c r="D219" s="33"/>
      <c r="E219" s="33"/>
      <c r="F219" s="33"/>
      <c r="G219" s="33"/>
      <c r="H219" s="33"/>
      <c r="I219" s="33"/>
      <c r="J219" s="33"/>
      <c r="K219" s="33"/>
      <c r="L219" s="33"/>
      <c r="M219" s="33"/>
    </row>
    <row r="220" spans="1:13" hidden="1">
      <c r="A220" s="33"/>
      <c r="B220" s="33"/>
      <c r="C220" s="33"/>
      <c r="D220" s="33"/>
      <c r="E220" s="33"/>
      <c r="F220" s="33"/>
      <c r="G220" s="33"/>
      <c r="H220" s="33"/>
      <c r="I220" s="33"/>
      <c r="J220" s="33"/>
      <c r="K220" s="33"/>
      <c r="L220" s="33"/>
      <c r="M220" s="33"/>
    </row>
    <row r="221" spans="1:13" hidden="1">
      <c r="A221" s="33"/>
      <c r="B221" s="33"/>
      <c r="C221" s="33"/>
      <c r="D221" s="33"/>
      <c r="E221" s="33"/>
      <c r="F221" s="33"/>
      <c r="G221" s="33"/>
      <c r="H221" s="33"/>
      <c r="I221" s="33"/>
      <c r="J221" s="33"/>
      <c r="K221" s="33"/>
      <c r="L221" s="33"/>
      <c r="M221" s="33"/>
    </row>
    <row r="222" spans="1:13" hidden="1">
      <c r="A222" s="33"/>
      <c r="B222" s="33"/>
      <c r="C222" s="33"/>
      <c r="D222" s="33"/>
      <c r="E222" s="33"/>
      <c r="F222" s="33"/>
      <c r="G222" s="33"/>
      <c r="H222" s="33"/>
      <c r="I222" s="33"/>
      <c r="J222" s="33"/>
      <c r="K222" s="33"/>
      <c r="L222" s="33"/>
      <c r="M222" s="33"/>
    </row>
    <row r="223" spans="1:13" hidden="1">
      <c r="A223" s="33"/>
      <c r="B223" s="33"/>
      <c r="C223" s="33"/>
      <c r="D223" s="33"/>
      <c r="E223" s="33"/>
      <c r="F223" s="33"/>
      <c r="G223" s="33"/>
      <c r="H223" s="33"/>
      <c r="I223" s="33"/>
      <c r="J223" s="33"/>
      <c r="K223" s="33"/>
      <c r="L223" s="33"/>
      <c r="M223" s="33"/>
    </row>
    <row r="224" spans="1:13" hidden="1">
      <c r="A224" s="33"/>
      <c r="B224" s="33"/>
      <c r="C224" s="33"/>
      <c r="D224" s="33"/>
      <c r="E224" s="33"/>
      <c r="F224" s="33"/>
      <c r="G224" s="33"/>
      <c r="H224" s="33"/>
      <c r="I224" s="33"/>
      <c r="J224" s="33"/>
      <c r="K224" s="33"/>
      <c r="L224" s="33"/>
      <c r="M224" s="33"/>
    </row>
    <row r="225" spans="1:13" hidden="1">
      <c r="A225" s="33"/>
      <c r="B225" s="33"/>
      <c r="C225" s="33"/>
      <c r="D225" s="33"/>
      <c r="E225" s="33"/>
      <c r="F225" s="33"/>
      <c r="G225" s="33"/>
      <c r="H225" s="33"/>
      <c r="I225" s="33"/>
      <c r="J225" s="33"/>
      <c r="K225" s="33"/>
      <c r="L225" s="33"/>
      <c r="M225" s="33"/>
    </row>
    <row r="226" spans="1:13" hidden="1">
      <c r="A226" s="33"/>
      <c r="B226" s="33"/>
      <c r="C226" s="33"/>
      <c r="D226" s="33"/>
      <c r="E226" s="33"/>
      <c r="F226" s="33"/>
      <c r="G226" s="33"/>
      <c r="H226" s="33"/>
      <c r="I226" s="33"/>
      <c r="J226" s="33"/>
      <c r="K226" s="33"/>
      <c r="L226" s="33"/>
      <c r="M226" s="33"/>
    </row>
    <row r="227" spans="1:13" hidden="1">
      <c r="A227" s="33"/>
      <c r="B227" s="33"/>
      <c r="C227" s="33"/>
      <c r="D227" s="33"/>
      <c r="E227" s="33"/>
      <c r="F227" s="33"/>
      <c r="G227" s="33"/>
      <c r="H227" s="33"/>
      <c r="I227" s="33"/>
      <c r="J227" s="33"/>
      <c r="K227" s="33"/>
      <c r="L227" s="33"/>
      <c r="M227" s="33"/>
    </row>
    <row r="228" spans="1:13" hidden="1">
      <c r="A228" s="33"/>
      <c r="B228" s="33"/>
      <c r="C228" s="33"/>
      <c r="D228" s="33"/>
      <c r="E228" s="33"/>
      <c r="F228" s="33"/>
      <c r="G228" s="33"/>
      <c r="H228" s="33"/>
      <c r="I228" s="33"/>
      <c r="J228" s="33"/>
      <c r="K228" s="33"/>
      <c r="L228" s="33"/>
      <c r="M228" s="33"/>
    </row>
    <row r="229" spans="1:13" hidden="1">
      <c r="A229" s="33"/>
      <c r="B229" s="33"/>
      <c r="C229" s="33"/>
      <c r="D229" s="33"/>
      <c r="E229" s="33"/>
      <c r="F229" s="33"/>
      <c r="G229" s="33"/>
      <c r="H229" s="33"/>
      <c r="I229" s="33"/>
      <c r="J229" s="33"/>
      <c r="K229" s="33"/>
      <c r="L229" s="33"/>
      <c r="M229" s="33"/>
    </row>
    <row r="230" spans="1:13" hidden="1">
      <c r="A230" s="33"/>
      <c r="B230" s="33"/>
      <c r="C230" s="33"/>
      <c r="D230" s="33"/>
      <c r="E230" s="33"/>
      <c r="F230" s="33"/>
      <c r="G230" s="33"/>
      <c r="H230" s="33"/>
      <c r="I230" s="33"/>
      <c r="J230" s="33"/>
      <c r="K230" s="33"/>
      <c r="L230" s="33"/>
      <c r="M230" s="33"/>
    </row>
    <row r="231" spans="1:13" hidden="1">
      <c r="A231" s="33"/>
      <c r="B231" s="33"/>
      <c r="C231" s="33"/>
      <c r="D231" s="33"/>
      <c r="E231" s="33"/>
      <c r="F231" s="33"/>
      <c r="G231" s="33"/>
      <c r="H231" s="33"/>
      <c r="I231" s="33"/>
      <c r="J231" s="33"/>
      <c r="K231" s="33"/>
      <c r="L231" s="33"/>
      <c r="M231" s="33"/>
    </row>
    <row r="232" spans="1:13" hidden="1">
      <c r="A232" s="33"/>
      <c r="B232" s="33"/>
      <c r="C232" s="33"/>
      <c r="D232" s="33"/>
      <c r="E232" s="33"/>
      <c r="F232" s="33"/>
      <c r="G232" s="33"/>
      <c r="H232" s="33"/>
      <c r="I232" s="33"/>
      <c r="J232" s="33"/>
      <c r="K232" s="33"/>
      <c r="L232" s="33"/>
      <c r="M232" s="33"/>
    </row>
    <row r="233" spans="1:13" hidden="1">
      <c r="A233" s="33"/>
      <c r="B233" s="33"/>
      <c r="C233" s="33"/>
      <c r="D233" s="33"/>
      <c r="E233" s="33"/>
      <c r="F233" s="33"/>
      <c r="G233" s="33"/>
      <c r="H233" s="33"/>
      <c r="I233" s="33"/>
      <c r="J233" s="33"/>
      <c r="K233" s="33"/>
      <c r="L233" s="33"/>
      <c r="M233" s="33"/>
    </row>
    <row r="234" spans="1:13" hidden="1">
      <c r="A234" s="33"/>
      <c r="B234" s="33"/>
      <c r="C234" s="33"/>
      <c r="D234" s="33"/>
      <c r="E234" s="33"/>
      <c r="F234" s="33"/>
      <c r="G234" s="33"/>
      <c r="H234" s="33"/>
      <c r="I234" s="33"/>
      <c r="J234" s="33"/>
      <c r="K234" s="33"/>
      <c r="L234" s="33"/>
      <c r="M234" s="33"/>
    </row>
    <row r="235" spans="1:13" hidden="1">
      <c r="A235" s="33"/>
      <c r="B235" s="33"/>
      <c r="C235" s="33"/>
      <c r="D235" s="33"/>
      <c r="E235" s="33"/>
      <c r="F235" s="33"/>
      <c r="G235" s="33"/>
      <c r="H235" s="33"/>
      <c r="I235" s="33"/>
      <c r="J235" s="33"/>
      <c r="K235" s="33"/>
      <c r="L235" s="33"/>
      <c r="M235" s="33"/>
    </row>
    <row r="236" spans="1:13" hidden="1">
      <c r="A236" s="33"/>
      <c r="B236" s="33"/>
      <c r="C236" s="33"/>
      <c r="D236" s="33"/>
      <c r="E236" s="33"/>
      <c r="F236" s="33"/>
      <c r="G236" s="33"/>
      <c r="H236" s="33"/>
      <c r="I236" s="33"/>
      <c r="J236" s="33"/>
      <c r="K236" s="33"/>
      <c r="L236" s="33"/>
      <c r="M236" s="33"/>
    </row>
    <row r="237" spans="1:13" hidden="1">
      <c r="A237" s="33"/>
      <c r="B237" s="33"/>
      <c r="C237" s="33"/>
      <c r="D237" s="33"/>
      <c r="E237" s="33"/>
      <c r="F237" s="33"/>
      <c r="G237" s="33"/>
      <c r="H237" s="33"/>
      <c r="I237" s="33"/>
      <c r="J237" s="33"/>
      <c r="K237" s="33"/>
      <c r="L237" s="33"/>
      <c r="M237" s="33"/>
    </row>
    <row r="238" spans="1:13" hidden="1">
      <c r="A238" s="33"/>
      <c r="B238" s="33"/>
      <c r="C238" s="33"/>
      <c r="D238" s="33"/>
      <c r="E238" s="33"/>
      <c r="F238" s="33"/>
      <c r="G238" s="33"/>
      <c r="H238" s="33"/>
      <c r="I238" s="33"/>
      <c r="J238" s="33"/>
      <c r="K238" s="33"/>
      <c r="L238" s="33"/>
      <c r="M238" s="33"/>
    </row>
    <row r="239" spans="1:13" hidden="1">
      <c r="A239" s="33"/>
      <c r="B239" s="33"/>
      <c r="C239" s="33"/>
      <c r="D239" s="33"/>
      <c r="E239" s="33"/>
      <c r="F239" s="33"/>
      <c r="G239" s="33"/>
      <c r="H239" s="33"/>
      <c r="I239" s="33"/>
      <c r="J239" s="33"/>
      <c r="K239" s="33"/>
      <c r="L239" s="33"/>
      <c r="M239" s="33"/>
    </row>
    <row r="240" spans="1:13" hidden="1">
      <c r="A240" s="33"/>
      <c r="B240" s="33"/>
      <c r="C240" s="33"/>
      <c r="D240" s="33"/>
      <c r="E240" s="33"/>
      <c r="F240" s="33"/>
      <c r="G240" s="33"/>
      <c r="H240" s="33"/>
      <c r="I240" s="33"/>
      <c r="J240" s="33"/>
      <c r="K240" s="33"/>
      <c r="L240" s="33"/>
      <c r="M240" s="33"/>
    </row>
    <row r="241" spans="1:13" hidden="1">
      <c r="A241" s="33"/>
      <c r="B241" s="33"/>
      <c r="C241" s="33"/>
      <c r="D241" s="33"/>
      <c r="E241" s="33"/>
      <c r="F241" s="33"/>
      <c r="G241" s="33"/>
      <c r="H241" s="33"/>
      <c r="I241" s="33"/>
      <c r="J241" s="33"/>
      <c r="K241" s="33"/>
      <c r="L241" s="33"/>
      <c r="M241" s="33"/>
    </row>
  </sheetData>
  <autoFilter ref="AI1:AI241" xr:uid="{00000000-0009-0000-0000-000003000000}">
    <filterColumn colId="0">
      <customFilters>
        <customFilter operator="notEqual" val=" "/>
      </customFilters>
    </filterColumn>
  </autoFilter>
  <conditionalFormatting sqref="E13:J19">
    <cfRule type="cellIs" dxfId="20" priority="34" operator="equal">
      <formula>"x"</formula>
    </cfRule>
  </conditionalFormatting>
  <conditionalFormatting sqref="E22:J28">
    <cfRule type="cellIs" dxfId="19" priority="32" operator="equal">
      <formula>"x"</formula>
    </cfRule>
  </conditionalFormatting>
  <conditionalFormatting sqref="E31:J37">
    <cfRule type="cellIs" dxfId="18" priority="31" operator="equal">
      <formula>"x"</formula>
    </cfRule>
  </conditionalFormatting>
  <conditionalFormatting sqref="E40:J46">
    <cfRule type="cellIs" dxfId="17" priority="30" operator="equal">
      <formula>"x"</formula>
    </cfRule>
  </conditionalFormatting>
  <conditionalFormatting sqref="E49:J55">
    <cfRule type="cellIs" dxfId="16" priority="29" operator="equal">
      <formula>"x"</formula>
    </cfRule>
  </conditionalFormatting>
  <conditionalFormatting sqref="E58:J64">
    <cfRule type="cellIs" dxfId="15" priority="28" operator="equal">
      <formula>"x"</formula>
    </cfRule>
  </conditionalFormatting>
  <conditionalFormatting sqref="E67:J73">
    <cfRule type="cellIs" dxfId="14" priority="27" operator="equal">
      <formula>"x"</formula>
    </cfRule>
  </conditionalFormatting>
  <conditionalFormatting sqref="E76:J82">
    <cfRule type="cellIs" dxfId="13" priority="26" operator="equal">
      <formula>"x"</formula>
    </cfRule>
  </conditionalFormatting>
  <conditionalFormatting sqref="E85:J91">
    <cfRule type="cellIs" dxfId="12" priority="25" operator="equal">
      <formula>"x"</formula>
    </cfRule>
  </conditionalFormatting>
  <conditionalFormatting sqref="E94:J100">
    <cfRule type="cellIs" dxfId="11" priority="24" operator="equal">
      <formula>"x"</formula>
    </cfRule>
  </conditionalFormatting>
  <conditionalFormatting sqref="E103:J109">
    <cfRule type="cellIs" dxfId="10" priority="23" operator="equal">
      <formula>"x"</formula>
    </cfRule>
  </conditionalFormatting>
  <conditionalFormatting sqref="E112:J118">
    <cfRule type="cellIs" dxfId="9" priority="22" operator="equal">
      <formula>"x"</formula>
    </cfRule>
  </conditionalFormatting>
  <conditionalFormatting sqref="E121:J127">
    <cfRule type="cellIs" dxfId="8" priority="10" operator="equal">
      <formula>"x"</formula>
    </cfRule>
  </conditionalFormatting>
  <conditionalFormatting sqref="E130:J136">
    <cfRule type="cellIs" dxfId="7" priority="9" operator="equal">
      <formula>"x"</formula>
    </cfRule>
  </conditionalFormatting>
  <conditionalFormatting sqref="E139:J145">
    <cfRule type="cellIs" dxfId="6" priority="8" operator="equal">
      <formula>"x"</formula>
    </cfRule>
  </conditionalFormatting>
  <conditionalFormatting sqref="E148:J154">
    <cfRule type="cellIs" dxfId="5" priority="7" operator="equal">
      <formula>"x"</formula>
    </cfRule>
  </conditionalFormatting>
  <conditionalFormatting sqref="E157:J163">
    <cfRule type="cellIs" dxfId="4" priority="6" operator="equal">
      <formula>"x"</formula>
    </cfRule>
  </conditionalFormatting>
  <conditionalFormatting sqref="E166:J172">
    <cfRule type="cellIs" dxfId="3" priority="5" operator="equal">
      <formula>"x"</formula>
    </cfRule>
  </conditionalFormatting>
  <conditionalFormatting sqref="E175:J181">
    <cfRule type="cellIs" dxfId="2" priority="4" operator="equal">
      <formula>"x"</formula>
    </cfRule>
  </conditionalFormatting>
  <conditionalFormatting sqref="E184:J190">
    <cfRule type="cellIs" dxfId="1" priority="1" operator="equal">
      <formula>"x"</formula>
    </cfRule>
  </conditionalFormatting>
  <conditionalFormatting sqref="W9:W27">
    <cfRule type="cellIs" dxfId="0" priority="3" operator="equal">
      <formula>$AB$2</formula>
    </cfRule>
  </conditionalFormatting>
  <dataValidations disablePrompts="1" count="1">
    <dataValidation type="list" allowBlank="1" showDropDown="1" showInputMessage="1" showErrorMessage="1" promptTitle="opgelet" prompt="te kleuren door in te vullen met 'x'_x000a_" sqref="E13:J19 E22:J28 E31:J37 E40:J46 E49:J55 E58:J64 E67:J73 E76:J82 E85:J91 E94:J100 E103:J109 E112:J118 E121:J127 E130:J136 E139:J145 E148:J154 E157:J163 E166:J172 E175:J181 E184:J190" xr:uid="{00000000-0002-0000-0300-000000000000}">
      <formula1>"x"</formula1>
    </dataValidation>
  </dataValidations>
  <pageMargins left="0.7" right="0.7" top="0.75" bottom="0.75" header="0.3" footer="0.3"/>
  <pageSetup paperSize="8" orientation="portrait" horizontalDpi="0" verticalDpi="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C27"/>
  <sheetViews>
    <sheetView workbookViewId="0">
      <selection activeCell="C290" sqref="C290"/>
    </sheetView>
  </sheetViews>
  <sheetFormatPr baseColWidth="10" defaultRowHeight="16"/>
  <cols>
    <col min="1" max="1" width="2.5703125" bestFit="1" customWidth="1"/>
    <col min="2" max="2" width="3" bestFit="1" customWidth="1"/>
  </cols>
  <sheetData>
    <row r="1" spans="1:2">
      <c r="A1" t="s">
        <v>183</v>
      </c>
      <c r="B1">
        <v>26</v>
      </c>
    </row>
    <row r="2" spans="1:2">
      <c r="A2" t="s">
        <v>184</v>
      </c>
      <c r="B2">
        <v>25</v>
      </c>
    </row>
    <row r="3" spans="1:2">
      <c r="A3" t="s">
        <v>185</v>
      </c>
      <c r="B3">
        <v>24</v>
      </c>
    </row>
    <row r="4" spans="1:2">
      <c r="A4" t="s">
        <v>186</v>
      </c>
      <c r="B4">
        <v>23</v>
      </c>
    </row>
    <row r="5" spans="1:2">
      <c r="A5" t="s">
        <v>187</v>
      </c>
      <c r="B5">
        <v>22</v>
      </c>
    </row>
    <row r="6" spans="1:2">
      <c r="A6" t="s">
        <v>188</v>
      </c>
      <c r="B6">
        <v>21</v>
      </c>
    </row>
    <row r="7" spans="1:2">
      <c r="A7" t="s">
        <v>189</v>
      </c>
      <c r="B7">
        <v>20</v>
      </c>
    </row>
    <row r="8" spans="1:2">
      <c r="A8" t="s">
        <v>190</v>
      </c>
      <c r="B8">
        <v>19</v>
      </c>
    </row>
    <row r="9" spans="1:2">
      <c r="A9" t="s">
        <v>191</v>
      </c>
      <c r="B9">
        <v>18</v>
      </c>
    </row>
    <row r="10" spans="1:2">
      <c r="A10" t="s">
        <v>192</v>
      </c>
      <c r="B10">
        <v>17</v>
      </c>
    </row>
    <row r="11" spans="1:2">
      <c r="A11" t="s">
        <v>193</v>
      </c>
      <c r="B11">
        <v>16</v>
      </c>
    </row>
    <row r="12" spans="1:2">
      <c r="A12" t="s">
        <v>168</v>
      </c>
      <c r="B12">
        <v>15</v>
      </c>
    </row>
    <row r="13" spans="1:2">
      <c r="A13" t="s">
        <v>167</v>
      </c>
      <c r="B13">
        <v>14</v>
      </c>
    </row>
    <row r="14" spans="1:2">
      <c r="A14" t="s">
        <v>194</v>
      </c>
      <c r="B14">
        <v>13</v>
      </c>
    </row>
    <row r="15" spans="1:2">
      <c r="A15" t="s">
        <v>195</v>
      </c>
      <c r="B15">
        <v>12</v>
      </c>
    </row>
    <row r="16" spans="1:2">
      <c r="A16" t="s">
        <v>196</v>
      </c>
      <c r="B16">
        <v>11</v>
      </c>
    </row>
    <row r="17" spans="1:3">
      <c r="A17" t="s">
        <v>197</v>
      </c>
      <c r="B17">
        <v>10</v>
      </c>
    </row>
    <row r="18" spans="1:3">
      <c r="A18" t="s">
        <v>198</v>
      </c>
      <c r="B18">
        <v>9</v>
      </c>
    </row>
    <row r="19" spans="1:3">
      <c r="A19" t="s">
        <v>166</v>
      </c>
      <c r="B19">
        <v>8</v>
      </c>
    </row>
    <row r="20" spans="1:3">
      <c r="A20" t="s">
        <v>199</v>
      </c>
      <c r="B20">
        <v>7</v>
      </c>
    </row>
    <row r="21" spans="1:3">
      <c r="A21" t="s">
        <v>200</v>
      </c>
      <c r="B21">
        <v>6</v>
      </c>
    </row>
    <row r="22" spans="1:3">
      <c r="A22" t="s">
        <v>201</v>
      </c>
      <c r="B22">
        <v>5</v>
      </c>
    </row>
    <row r="23" spans="1:3">
      <c r="A23" t="s">
        <v>202</v>
      </c>
      <c r="B23">
        <v>4</v>
      </c>
    </row>
    <row r="24" spans="1:3">
      <c r="A24" t="s">
        <v>102</v>
      </c>
      <c r="B24">
        <v>3</v>
      </c>
    </row>
    <row r="25" spans="1:3">
      <c r="A25" t="s">
        <v>203</v>
      </c>
      <c r="B25">
        <v>2</v>
      </c>
    </row>
    <row r="26" spans="1:3">
      <c r="A26" t="s">
        <v>204</v>
      </c>
      <c r="B26">
        <v>1</v>
      </c>
    </row>
    <row r="27" spans="1:3">
      <c r="A27" s="398" t="s">
        <v>205</v>
      </c>
      <c r="B27" s="398">
        <v>12</v>
      </c>
      <c r="C27" t="s">
        <v>233</v>
      </c>
    </row>
  </sheetData>
  <pageMargins left="0.7" right="0.7" top="0.75" bottom="0.75" header="0.3" footer="0.3"/>
  <pageSetup paperSize="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F27"/>
  <sheetViews>
    <sheetView workbookViewId="0">
      <selection activeCell="C290" sqref="C290"/>
    </sheetView>
  </sheetViews>
  <sheetFormatPr baseColWidth="10" defaultRowHeight="16"/>
  <cols>
    <col min="1" max="1" width="36.28515625" bestFit="1" customWidth="1"/>
    <col min="2" max="2" width="9.85546875" customWidth="1"/>
    <col min="3" max="5" width="9.85546875" style="151" customWidth="1"/>
    <col min="6" max="6" width="21" style="151" customWidth="1"/>
    <col min="7" max="7" width="19.5703125" customWidth="1"/>
  </cols>
  <sheetData>
    <row r="1" spans="1:6">
      <c r="B1" s="151"/>
      <c r="E1" s="197" t="s">
        <v>178</v>
      </c>
      <c r="F1" s="197" t="s">
        <v>179</v>
      </c>
    </row>
    <row r="2" spans="1:6" ht="17" thickBot="1">
      <c r="B2" s="151"/>
      <c r="E2" s="198" t="str">
        <f>invulblad!$Q$25</f>
        <v/>
      </c>
      <c r="F2" s="198"/>
    </row>
    <row r="3" spans="1:6" ht="17" thickBot="1">
      <c r="A3" s="199"/>
      <c r="B3" s="200" t="s">
        <v>166</v>
      </c>
      <c r="C3" s="201" t="s">
        <v>167</v>
      </c>
      <c r="D3" s="202" t="s">
        <v>168</v>
      </c>
      <c r="E3" s="203" t="s">
        <v>177</v>
      </c>
      <c r="F3" s="203"/>
    </row>
    <row r="4" spans="1:6">
      <c r="A4" s="152" t="s">
        <v>144</v>
      </c>
      <c r="B4" s="169" t="s">
        <v>103</v>
      </c>
      <c r="C4" s="161" t="s">
        <v>103</v>
      </c>
      <c r="D4" s="170" t="s">
        <v>103</v>
      </c>
      <c r="E4" s="188" t="str">
        <f t="shared" ref="E4:E22" si="0">IF($E$2=B$3,B4,IF($E$2=C$3,C4,IF($E$2=D$3,D4,"")))</f>
        <v/>
      </c>
      <c r="F4" s="188">
        <f>IF(E4="x",1,0)</f>
        <v>0</v>
      </c>
    </row>
    <row r="5" spans="1:6">
      <c r="A5" s="152" t="s">
        <v>145</v>
      </c>
      <c r="B5" s="169" t="s">
        <v>103</v>
      </c>
      <c r="C5" s="161" t="s">
        <v>103</v>
      </c>
      <c r="D5" s="170" t="s">
        <v>103</v>
      </c>
      <c r="E5" s="188" t="str">
        <f t="shared" si="0"/>
        <v/>
      </c>
      <c r="F5" s="188">
        <f t="shared" ref="F5:F22" si="1">IF(E5="x",1,0)</f>
        <v>0</v>
      </c>
    </row>
    <row r="6" spans="1:6">
      <c r="A6" s="153" t="s">
        <v>147</v>
      </c>
      <c r="B6" s="171" t="s">
        <v>103</v>
      </c>
      <c r="C6" s="162" t="s">
        <v>103</v>
      </c>
      <c r="D6" s="172"/>
      <c r="E6" s="189" t="str">
        <f t="shared" si="0"/>
        <v/>
      </c>
      <c r="F6" s="189">
        <f t="shared" si="1"/>
        <v>0</v>
      </c>
    </row>
    <row r="7" spans="1:6">
      <c r="A7" s="153" t="s">
        <v>148</v>
      </c>
      <c r="B7" s="171"/>
      <c r="C7" s="162"/>
      <c r="D7" s="172" t="s">
        <v>103</v>
      </c>
      <c r="E7" s="189" t="str">
        <f t="shared" si="0"/>
        <v/>
      </c>
      <c r="F7" s="189">
        <f t="shared" si="1"/>
        <v>0</v>
      </c>
    </row>
    <row r="8" spans="1:6">
      <c r="A8" s="154" t="s">
        <v>149</v>
      </c>
      <c r="B8" s="173" t="s">
        <v>103</v>
      </c>
      <c r="C8" s="163" t="s">
        <v>103</v>
      </c>
      <c r="D8" s="174"/>
      <c r="E8" s="190" t="str">
        <f t="shared" si="0"/>
        <v/>
      </c>
      <c r="F8" s="190">
        <f t="shared" si="1"/>
        <v>0</v>
      </c>
    </row>
    <row r="9" spans="1:6">
      <c r="A9" s="154" t="s">
        <v>150</v>
      </c>
      <c r="B9" s="173"/>
      <c r="C9" s="163"/>
      <c r="D9" s="174" t="s">
        <v>103</v>
      </c>
      <c r="E9" s="190" t="str">
        <f t="shared" si="0"/>
        <v/>
      </c>
      <c r="F9" s="190">
        <f t="shared" si="1"/>
        <v>0</v>
      </c>
    </row>
    <row r="10" spans="1:6">
      <c r="A10" s="155" t="s">
        <v>165</v>
      </c>
      <c r="B10" s="175" t="s">
        <v>103</v>
      </c>
      <c r="C10" s="164" t="s">
        <v>103</v>
      </c>
      <c r="D10" s="176"/>
      <c r="E10" s="191" t="str">
        <f t="shared" si="0"/>
        <v/>
      </c>
      <c r="F10" s="191">
        <f t="shared" si="1"/>
        <v>0</v>
      </c>
    </row>
    <row r="11" spans="1:6">
      <c r="A11" s="155" t="s">
        <v>164</v>
      </c>
      <c r="B11" s="175"/>
      <c r="C11" s="164" t="s">
        <v>103</v>
      </c>
      <c r="D11" s="176" t="s">
        <v>103</v>
      </c>
      <c r="E11" s="191" t="str">
        <f t="shared" si="0"/>
        <v/>
      </c>
      <c r="F11" s="191">
        <f t="shared" si="1"/>
        <v>0</v>
      </c>
    </row>
    <row r="12" spans="1:6">
      <c r="A12" s="155" t="s">
        <v>163</v>
      </c>
      <c r="B12" s="175"/>
      <c r="C12" s="164"/>
      <c r="D12" s="176" t="s">
        <v>103</v>
      </c>
      <c r="E12" s="191" t="str">
        <f t="shared" si="0"/>
        <v/>
      </c>
      <c r="F12" s="191">
        <f t="shared" si="1"/>
        <v>0</v>
      </c>
    </row>
    <row r="13" spans="1:6">
      <c r="A13" s="156" t="s">
        <v>162</v>
      </c>
      <c r="B13" s="177" t="s">
        <v>103</v>
      </c>
      <c r="C13" s="165" t="s">
        <v>103</v>
      </c>
      <c r="D13" s="178"/>
      <c r="E13" s="192" t="str">
        <f t="shared" si="0"/>
        <v/>
      </c>
      <c r="F13" s="192">
        <f t="shared" si="1"/>
        <v>0</v>
      </c>
    </row>
    <row r="14" spans="1:6">
      <c r="A14" s="156" t="s">
        <v>161</v>
      </c>
      <c r="B14" s="177"/>
      <c r="C14" s="165"/>
      <c r="D14" s="178" t="s">
        <v>103</v>
      </c>
      <c r="E14" s="192" t="str">
        <f t="shared" si="0"/>
        <v/>
      </c>
      <c r="F14" s="192">
        <f t="shared" si="1"/>
        <v>0</v>
      </c>
    </row>
    <row r="15" spans="1:6">
      <c r="A15" s="157" t="s">
        <v>160</v>
      </c>
      <c r="B15" s="179" t="s">
        <v>103</v>
      </c>
      <c r="C15" s="166" t="s">
        <v>103</v>
      </c>
      <c r="D15" s="180"/>
      <c r="E15" s="193" t="str">
        <f t="shared" si="0"/>
        <v/>
      </c>
      <c r="F15" s="193">
        <f t="shared" si="1"/>
        <v>0</v>
      </c>
    </row>
    <row r="16" spans="1:6">
      <c r="A16" s="157" t="s">
        <v>159</v>
      </c>
      <c r="B16" s="179"/>
      <c r="C16" s="166" t="s">
        <v>103</v>
      </c>
      <c r="D16" s="180" t="s">
        <v>103</v>
      </c>
      <c r="E16" s="193" t="str">
        <f t="shared" si="0"/>
        <v/>
      </c>
      <c r="F16" s="193">
        <f t="shared" si="1"/>
        <v>0</v>
      </c>
    </row>
    <row r="17" spans="1:6">
      <c r="A17" s="157" t="s">
        <v>158</v>
      </c>
      <c r="B17" s="179"/>
      <c r="C17" s="166"/>
      <c r="D17" s="180" t="s">
        <v>103</v>
      </c>
      <c r="E17" s="193" t="str">
        <f t="shared" si="0"/>
        <v/>
      </c>
      <c r="F17" s="193">
        <f t="shared" si="1"/>
        <v>0</v>
      </c>
    </row>
    <row r="18" spans="1:6">
      <c r="A18" s="158" t="s">
        <v>157</v>
      </c>
      <c r="B18" s="181" t="s">
        <v>103</v>
      </c>
      <c r="C18" s="167" t="s">
        <v>103</v>
      </c>
      <c r="D18" s="182"/>
      <c r="E18" s="194" t="str">
        <f t="shared" si="0"/>
        <v/>
      </c>
      <c r="F18" s="194">
        <f t="shared" si="1"/>
        <v>0</v>
      </c>
    </row>
    <row r="19" spans="1:6">
      <c r="A19" s="158" t="s">
        <v>156</v>
      </c>
      <c r="B19" s="181"/>
      <c r="C19" s="167"/>
      <c r="D19" s="182" t="s">
        <v>103</v>
      </c>
      <c r="E19" s="194" t="str">
        <f t="shared" si="0"/>
        <v/>
      </c>
      <c r="F19" s="194">
        <f t="shared" si="1"/>
        <v>0</v>
      </c>
    </row>
    <row r="20" spans="1:6">
      <c r="A20" s="159" t="s">
        <v>111</v>
      </c>
      <c r="B20" s="183" t="s">
        <v>103</v>
      </c>
      <c r="C20" s="168" t="s">
        <v>103</v>
      </c>
      <c r="D20" s="184"/>
      <c r="E20" s="195" t="str">
        <f t="shared" si="0"/>
        <v/>
      </c>
      <c r="F20" s="195">
        <f t="shared" si="1"/>
        <v>0</v>
      </c>
    </row>
    <row r="21" spans="1:6">
      <c r="A21" s="159" t="s">
        <v>155</v>
      </c>
      <c r="B21" s="183"/>
      <c r="C21" s="168"/>
      <c r="D21" s="184" t="s">
        <v>103</v>
      </c>
      <c r="E21" s="195" t="str">
        <f t="shared" si="0"/>
        <v/>
      </c>
      <c r="F21" s="195">
        <f t="shared" si="1"/>
        <v>0</v>
      </c>
    </row>
    <row r="22" spans="1:6" ht="17" thickBot="1">
      <c r="A22" s="160" t="s">
        <v>154</v>
      </c>
      <c r="B22" s="185" t="s">
        <v>103</v>
      </c>
      <c r="C22" s="186" t="s">
        <v>103</v>
      </c>
      <c r="D22" s="187" t="s">
        <v>103</v>
      </c>
      <c r="E22" s="196" t="str">
        <f t="shared" si="0"/>
        <v/>
      </c>
      <c r="F22" s="196">
        <f t="shared" si="1"/>
        <v>0</v>
      </c>
    </row>
    <row r="26" spans="1:6">
      <c r="A26" t="s">
        <v>181</v>
      </c>
    </row>
    <row r="27" spans="1:6">
      <c r="A27">
        <v>3</v>
      </c>
    </row>
  </sheetData>
  <pageMargins left="0.7" right="0.7" top="0.75" bottom="0.75" header="0.3" footer="0.3"/>
  <pageSetup paperSize="8"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H137"/>
  <sheetViews>
    <sheetView workbookViewId="0">
      <selection activeCell="C290" sqref="C290"/>
    </sheetView>
  </sheetViews>
  <sheetFormatPr baseColWidth="10" defaultRowHeight="50" customHeight="1"/>
  <cols>
    <col min="1" max="1" width="7.28515625" style="11" customWidth="1"/>
    <col min="2" max="2" width="7" style="11" customWidth="1"/>
    <col min="3" max="3" width="4.7109375" style="24" customWidth="1"/>
    <col min="4" max="4" width="12" style="11" bestFit="1" customWidth="1"/>
    <col min="5" max="5" width="98.28515625" style="11" customWidth="1"/>
    <col min="6" max="16384" width="10.7109375" style="11"/>
  </cols>
  <sheetData>
    <row r="1" spans="1:8" ht="50" customHeight="1">
      <c r="A1" s="25" t="s">
        <v>0</v>
      </c>
      <c r="B1" s="25"/>
      <c r="C1" s="26"/>
      <c r="D1" s="25"/>
      <c r="E1" s="25"/>
      <c r="H1" s="12"/>
    </row>
    <row r="2" spans="1:8" ht="50" customHeight="1">
      <c r="A2" s="9"/>
      <c r="B2" s="13" t="s">
        <v>37</v>
      </c>
      <c r="C2" s="14"/>
      <c r="D2" s="15"/>
      <c r="E2" s="16"/>
      <c r="H2" s="12"/>
    </row>
    <row r="3" spans="1:8" ht="50" customHeight="1">
      <c r="A3" s="9"/>
      <c r="B3" s="17"/>
      <c r="C3" s="10">
        <v>0</v>
      </c>
      <c r="D3" s="9" t="s">
        <v>38</v>
      </c>
      <c r="E3" s="18" t="s">
        <v>39</v>
      </c>
    </row>
    <row r="4" spans="1:8" ht="50" customHeight="1">
      <c r="A4" s="9"/>
      <c r="B4" s="17"/>
      <c r="C4" s="10">
        <v>1</v>
      </c>
      <c r="D4" s="9" t="s">
        <v>40</v>
      </c>
      <c r="E4" s="18" t="s">
        <v>41</v>
      </c>
    </row>
    <row r="5" spans="1:8" ht="50" customHeight="1">
      <c r="A5" s="9"/>
      <c r="B5" s="17"/>
      <c r="C5" s="10">
        <v>2</v>
      </c>
      <c r="D5" s="9" t="s">
        <v>142</v>
      </c>
      <c r="E5" s="18" t="s">
        <v>43</v>
      </c>
    </row>
    <row r="6" spans="1:8" ht="50" customHeight="1">
      <c r="A6" s="9"/>
      <c r="B6" s="17"/>
      <c r="C6" s="10">
        <v>3</v>
      </c>
      <c r="D6" s="9" t="s">
        <v>46</v>
      </c>
      <c r="E6" s="18" t="s">
        <v>45</v>
      </c>
    </row>
    <row r="7" spans="1:8" ht="50" customHeight="1">
      <c r="A7" s="9"/>
      <c r="B7" s="17"/>
      <c r="C7" s="10">
        <v>4</v>
      </c>
      <c r="D7" s="9" t="s">
        <v>48</v>
      </c>
      <c r="E7" s="18" t="s">
        <v>47</v>
      </c>
    </row>
    <row r="8" spans="1:8" ht="50" customHeight="1">
      <c r="A8" s="9"/>
      <c r="B8" s="19"/>
      <c r="C8" s="20">
        <v>5</v>
      </c>
      <c r="D8" s="21" t="s">
        <v>143</v>
      </c>
      <c r="E8" s="22" t="s">
        <v>49</v>
      </c>
    </row>
    <row r="9" spans="1:8" ht="50" customHeight="1">
      <c r="A9" s="9"/>
      <c r="B9" s="9"/>
      <c r="C9" s="10"/>
      <c r="D9" s="9"/>
      <c r="E9" s="23"/>
    </row>
    <row r="10" spans="1:8" ht="50" customHeight="1">
      <c r="A10" s="9"/>
      <c r="B10" s="13" t="s">
        <v>50</v>
      </c>
      <c r="C10" s="14"/>
      <c r="D10" s="15"/>
      <c r="E10" s="16"/>
    </row>
    <row r="11" spans="1:8" ht="50" customHeight="1">
      <c r="A11" s="9"/>
      <c r="B11" s="17"/>
      <c r="C11" s="10">
        <v>0</v>
      </c>
      <c r="D11" s="9" t="s">
        <v>38</v>
      </c>
      <c r="E11" s="18" t="s">
        <v>51</v>
      </c>
    </row>
    <row r="12" spans="1:8" ht="50" customHeight="1">
      <c r="A12" s="9"/>
      <c r="B12" s="17"/>
      <c r="C12" s="10">
        <v>1</v>
      </c>
      <c r="D12" s="9" t="s">
        <v>40</v>
      </c>
      <c r="E12" s="18" t="s">
        <v>51</v>
      </c>
    </row>
    <row r="13" spans="1:8" ht="50" customHeight="1">
      <c r="A13" s="9"/>
      <c r="B13" s="17"/>
      <c r="C13" s="10">
        <v>2</v>
      </c>
      <c r="D13" s="9" t="s">
        <v>142</v>
      </c>
      <c r="E13" s="18" t="s">
        <v>52</v>
      </c>
    </row>
    <row r="14" spans="1:8" ht="50" customHeight="1">
      <c r="A14" s="9"/>
      <c r="B14" s="17"/>
      <c r="C14" s="10">
        <v>3</v>
      </c>
      <c r="D14" s="9" t="s">
        <v>46</v>
      </c>
      <c r="E14" s="18" t="s">
        <v>52</v>
      </c>
    </row>
    <row r="15" spans="1:8" ht="50" customHeight="1">
      <c r="A15" s="9"/>
      <c r="B15" s="17"/>
      <c r="C15" s="10">
        <v>4</v>
      </c>
      <c r="D15" s="9" t="s">
        <v>48</v>
      </c>
      <c r="E15" s="18" t="s">
        <v>53</v>
      </c>
      <c r="H15" s="12"/>
    </row>
    <row r="16" spans="1:8" ht="50" customHeight="1">
      <c r="A16" s="9"/>
      <c r="B16" s="19"/>
      <c r="C16" s="20">
        <v>5</v>
      </c>
      <c r="D16" s="21" t="s">
        <v>143</v>
      </c>
      <c r="E16" s="22" t="s">
        <v>53</v>
      </c>
      <c r="H16" s="12"/>
    </row>
    <row r="17" spans="1:8" ht="50" customHeight="1">
      <c r="A17" s="9"/>
      <c r="B17" s="9"/>
      <c r="C17" s="10"/>
      <c r="D17" s="9"/>
      <c r="E17" s="23"/>
      <c r="H17" s="12"/>
    </row>
    <row r="18" spans="1:8" ht="50" customHeight="1">
      <c r="A18" s="9"/>
      <c r="B18" s="13" t="s">
        <v>54</v>
      </c>
      <c r="C18" s="14"/>
      <c r="D18" s="15"/>
      <c r="E18" s="16"/>
    </row>
    <row r="19" spans="1:8" ht="50" customHeight="1">
      <c r="A19" s="9"/>
      <c r="B19" s="17"/>
      <c r="C19" s="10">
        <v>0</v>
      </c>
      <c r="D19" s="9" t="s">
        <v>38</v>
      </c>
      <c r="E19" s="18" t="s">
        <v>55</v>
      </c>
    </row>
    <row r="20" spans="1:8" ht="50" customHeight="1">
      <c r="A20" s="9"/>
      <c r="B20" s="17"/>
      <c r="C20" s="10">
        <v>1</v>
      </c>
      <c r="D20" s="9" t="s">
        <v>40</v>
      </c>
      <c r="E20" s="18" t="s">
        <v>55</v>
      </c>
    </row>
    <row r="21" spans="1:8" ht="50" customHeight="1">
      <c r="A21" s="9"/>
      <c r="B21" s="17"/>
      <c r="C21" s="10">
        <v>2</v>
      </c>
      <c r="D21" s="9" t="s">
        <v>142</v>
      </c>
      <c r="E21" s="18" t="s">
        <v>56</v>
      </c>
    </row>
    <row r="22" spans="1:8" ht="50" customHeight="1">
      <c r="A22" s="9"/>
      <c r="B22" s="17"/>
      <c r="C22" s="10">
        <v>3</v>
      </c>
      <c r="D22" s="9" t="s">
        <v>46</v>
      </c>
      <c r="E22" s="18" t="s">
        <v>56</v>
      </c>
    </row>
    <row r="23" spans="1:8" ht="50" customHeight="1">
      <c r="A23" s="9"/>
      <c r="B23" s="17"/>
      <c r="C23" s="10">
        <v>4</v>
      </c>
      <c r="D23" s="9" t="s">
        <v>48</v>
      </c>
      <c r="E23" s="18" t="s">
        <v>57</v>
      </c>
    </row>
    <row r="24" spans="1:8" ht="50" customHeight="1">
      <c r="A24" s="9"/>
      <c r="B24" s="19"/>
      <c r="C24" s="20">
        <v>5</v>
      </c>
      <c r="D24" s="21" t="s">
        <v>143</v>
      </c>
      <c r="E24" s="22" t="s">
        <v>57</v>
      </c>
    </row>
    <row r="25" spans="1:8" ht="50" customHeight="1">
      <c r="A25" s="9"/>
      <c r="B25" s="9"/>
      <c r="C25" s="10"/>
      <c r="D25" s="9"/>
      <c r="E25" s="23"/>
    </row>
    <row r="26" spans="1:8" ht="50" customHeight="1">
      <c r="A26" s="9"/>
      <c r="B26" s="13" t="s">
        <v>58</v>
      </c>
      <c r="C26" s="14"/>
      <c r="D26" s="15"/>
      <c r="E26" s="16"/>
    </row>
    <row r="27" spans="1:8" ht="50" customHeight="1">
      <c r="A27" s="9"/>
      <c r="B27" s="17"/>
      <c r="C27" s="10">
        <v>0</v>
      </c>
      <c r="D27" s="9" t="s">
        <v>38</v>
      </c>
      <c r="E27" s="18" t="s">
        <v>59</v>
      </c>
    </row>
    <row r="28" spans="1:8" ht="50" customHeight="1">
      <c r="A28" s="9"/>
      <c r="B28" s="17"/>
      <c r="C28" s="10">
        <v>1</v>
      </c>
      <c r="D28" s="9" t="s">
        <v>40</v>
      </c>
      <c r="E28" s="18" t="s">
        <v>59</v>
      </c>
    </row>
    <row r="29" spans="1:8" ht="50" customHeight="1">
      <c r="A29" s="9"/>
      <c r="B29" s="17"/>
      <c r="C29" s="10">
        <v>2</v>
      </c>
      <c r="D29" s="9" t="s">
        <v>142</v>
      </c>
      <c r="E29" s="18" t="s">
        <v>60</v>
      </c>
    </row>
    <row r="30" spans="1:8" ht="50" customHeight="1">
      <c r="A30" s="9"/>
      <c r="B30" s="17"/>
      <c r="C30" s="10">
        <v>3</v>
      </c>
      <c r="D30" s="9" t="s">
        <v>46</v>
      </c>
      <c r="E30" s="18" t="s">
        <v>60</v>
      </c>
    </row>
    <row r="31" spans="1:8" ht="50" customHeight="1">
      <c r="A31" s="9"/>
      <c r="B31" s="17"/>
      <c r="C31" s="10">
        <v>4</v>
      </c>
      <c r="D31" s="9" t="s">
        <v>48</v>
      </c>
      <c r="E31" s="18" t="s">
        <v>61</v>
      </c>
    </row>
    <row r="32" spans="1:8" ht="50" customHeight="1">
      <c r="A32" s="9"/>
      <c r="B32" s="19"/>
      <c r="C32" s="20">
        <v>5</v>
      </c>
      <c r="D32" s="21" t="s">
        <v>143</v>
      </c>
      <c r="E32" s="22" t="s">
        <v>61</v>
      </c>
    </row>
    <row r="33" spans="1:5" ht="50" customHeight="1">
      <c r="A33" s="9"/>
      <c r="B33" s="9"/>
      <c r="C33" s="10"/>
      <c r="D33" s="9"/>
      <c r="E33" s="23"/>
    </row>
    <row r="34" spans="1:5" ht="50" customHeight="1">
      <c r="A34" s="9"/>
      <c r="B34" s="13" t="s">
        <v>23</v>
      </c>
      <c r="C34" s="14"/>
      <c r="D34" s="15"/>
      <c r="E34" s="16"/>
    </row>
    <row r="35" spans="1:5" ht="50" customHeight="1">
      <c r="A35" s="9"/>
      <c r="B35" s="17"/>
      <c r="C35" s="10">
        <v>0</v>
      </c>
      <c r="D35" s="9" t="s">
        <v>38</v>
      </c>
      <c r="E35" s="18" t="s">
        <v>62</v>
      </c>
    </row>
    <row r="36" spans="1:5" ht="50" customHeight="1">
      <c r="A36" s="9"/>
      <c r="B36" s="17"/>
      <c r="C36" s="10">
        <v>1</v>
      </c>
      <c r="D36" s="9" t="s">
        <v>40</v>
      </c>
      <c r="E36" s="18" t="s">
        <v>62</v>
      </c>
    </row>
    <row r="37" spans="1:5" ht="50" customHeight="1">
      <c r="A37" s="9"/>
      <c r="B37" s="17"/>
      <c r="C37" s="10">
        <v>2</v>
      </c>
      <c r="D37" s="9" t="s">
        <v>142</v>
      </c>
      <c r="E37" s="18" t="s">
        <v>63</v>
      </c>
    </row>
    <row r="38" spans="1:5" ht="50" customHeight="1">
      <c r="A38" s="9"/>
      <c r="B38" s="17"/>
      <c r="C38" s="10">
        <v>3</v>
      </c>
      <c r="D38" s="9" t="s">
        <v>46</v>
      </c>
      <c r="E38" s="18" t="s">
        <v>63</v>
      </c>
    </row>
    <row r="39" spans="1:5" ht="50" customHeight="1">
      <c r="A39" s="9"/>
      <c r="B39" s="17"/>
      <c r="C39" s="10">
        <v>4</v>
      </c>
      <c r="D39" s="9" t="s">
        <v>48</v>
      </c>
      <c r="E39" s="18" t="s">
        <v>64</v>
      </c>
    </row>
    <row r="40" spans="1:5" ht="50" customHeight="1">
      <c r="A40" s="9"/>
      <c r="B40" s="19"/>
      <c r="C40" s="20">
        <v>5</v>
      </c>
      <c r="D40" s="21" t="s">
        <v>143</v>
      </c>
      <c r="E40" s="22" t="s">
        <v>64</v>
      </c>
    </row>
    <row r="41" spans="1:5" ht="50" customHeight="1">
      <c r="A41" s="9"/>
      <c r="B41" s="9"/>
      <c r="C41" s="10"/>
      <c r="D41" s="9"/>
      <c r="E41" s="23"/>
    </row>
    <row r="42" spans="1:5" ht="50" customHeight="1">
      <c r="A42" s="9"/>
      <c r="B42" s="13" t="s">
        <v>24</v>
      </c>
      <c r="C42" s="14"/>
      <c r="D42" s="15"/>
      <c r="E42" s="16"/>
    </row>
    <row r="43" spans="1:5" ht="50" customHeight="1">
      <c r="A43" s="9"/>
      <c r="B43" s="17"/>
      <c r="C43" s="10">
        <v>0</v>
      </c>
      <c r="D43" s="9" t="s">
        <v>38</v>
      </c>
      <c r="E43" s="18" t="s">
        <v>65</v>
      </c>
    </row>
    <row r="44" spans="1:5" ht="50" customHeight="1">
      <c r="A44" s="9"/>
      <c r="B44" s="17"/>
      <c r="C44" s="10">
        <v>1</v>
      </c>
      <c r="D44" s="9" t="s">
        <v>40</v>
      </c>
      <c r="E44" s="18" t="s">
        <v>65</v>
      </c>
    </row>
    <row r="45" spans="1:5" ht="50" customHeight="1">
      <c r="A45" s="9"/>
      <c r="B45" s="17"/>
      <c r="C45" s="10">
        <v>2</v>
      </c>
      <c r="D45" s="9" t="s">
        <v>142</v>
      </c>
      <c r="E45" s="18" t="s">
        <v>66</v>
      </c>
    </row>
    <row r="46" spans="1:5" ht="50" customHeight="1">
      <c r="A46" s="9"/>
      <c r="B46" s="17"/>
      <c r="C46" s="10">
        <v>3</v>
      </c>
      <c r="D46" s="9" t="s">
        <v>46</v>
      </c>
      <c r="E46" s="18" t="s">
        <v>66</v>
      </c>
    </row>
    <row r="47" spans="1:5" ht="50" customHeight="1">
      <c r="A47" s="9"/>
      <c r="B47" s="17"/>
      <c r="C47" s="10">
        <v>4</v>
      </c>
      <c r="D47" s="9" t="s">
        <v>48</v>
      </c>
      <c r="E47" s="18" t="s">
        <v>67</v>
      </c>
    </row>
    <row r="48" spans="1:5" ht="50" customHeight="1">
      <c r="A48" s="9"/>
      <c r="B48" s="19"/>
      <c r="C48" s="20">
        <v>5</v>
      </c>
      <c r="D48" s="21" t="s">
        <v>143</v>
      </c>
      <c r="E48" s="22" t="s">
        <v>67</v>
      </c>
    </row>
    <row r="49" spans="1:5" ht="50" customHeight="1">
      <c r="A49" s="9"/>
      <c r="B49" s="9"/>
      <c r="C49" s="10"/>
      <c r="D49" s="9"/>
      <c r="E49" s="9"/>
    </row>
    <row r="50" spans="1:5" ht="50" customHeight="1">
      <c r="A50" s="25" t="s">
        <v>68</v>
      </c>
      <c r="B50" s="25"/>
      <c r="C50" s="26"/>
      <c r="D50" s="25"/>
      <c r="E50" s="25"/>
    </row>
    <row r="51" spans="1:5" ht="50" customHeight="1">
      <c r="A51" s="9"/>
      <c r="B51" s="13" t="s">
        <v>1</v>
      </c>
      <c r="C51" s="14"/>
      <c r="D51" s="15"/>
      <c r="E51" s="16"/>
    </row>
    <row r="52" spans="1:5" ht="50" customHeight="1">
      <c r="A52" s="9"/>
      <c r="B52" s="17"/>
      <c r="C52" s="10">
        <v>5</v>
      </c>
      <c r="D52" s="9" t="s">
        <v>126</v>
      </c>
      <c r="E52" s="18" t="s">
        <v>70</v>
      </c>
    </row>
    <row r="53" spans="1:5" ht="50" customHeight="1">
      <c r="A53" s="9"/>
      <c r="B53" s="17"/>
      <c r="C53" s="10">
        <v>4</v>
      </c>
      <c r="D53" s="9" t="s">
        <v>71</v>
      </c>
      <c r="E53" s="18" t="s">
        <v>70</v>
      </c>
    </row>
    <row r="54" spans="1:5" ht="50" customHeight="1">
      <c r="A54" s="9"/>
      <c r="B54" s="17"/>
      <c r="C54" s="10">
        <v>3</v>
      </c>
      <c r="D54" s="9" t="s">
        <v>127</v>
      </c>
      <c r="E54" s="18" t="s">
        <v>72</v>
      </c>
    </row>
    <row r="55" spans="1:5" ht="50" customHeight="1">
      <c r="A55" s="9"/>
      <c r="B55" s="17"/>
      <c r="C55" s="10">
        <v>2</v>
      </c>
      <c r="D55" s="9" t="s">
        <v>44</v>
      </c>
      <c r="E55" s="18" t="s">
        <v>72</v>
      </c>
    </row>
    <row r="56" spans="1:5" ht="50" customHeight="1">
      <c r="A56" s="9"/>
      <c r="B56" s="17"/>
      <c r="C56" s="10">
        <v>1</v>
      </c>
      <c r="D56" s="9" t="s">
        <v>73</v>
      </c>
      <c r="E56" s="18" t="s">
        <v>74</v>
      </c>
    </row>
    <row r="57" spans="1:5" ht="50" customHeight="1">
      <c r="A57" s="9"/>
      <c r="B57" s="19"/>
      <c r="C57" s="20">
        <v>0</v>
      </c>
      <c r="D57" s="21" t="s">
        <v>75</v>
      </c>
      <c r="E57" s="22" t="s">
        <v>74</v>
      </c>
    </row>
    <row r="58" spans="1:5" ht="50" customHeight="1">
      <c r="A58" s="9"/>
      <c r="B58" s="9"/>
      <c r="C58" s="10"/>
      <c r="D58" s="9"/>
      <c r="E58" s="23"/>
    </row>
    <row r="59" spans="1:5" ht="50" customHeight="1">
      <c r="A59" s="9"/>
      <c r="B59" s="13" t="s">
        <v>2</v>
      </c>
      <c r="C59" s="14"/>
      <c r="D59" s="15"/>
      <c r="E59" s="16"/>
    </row>
    <row r="60" spans="1:5" ht="50" customHeight="1">
      <c r="A60" s="9"/>
      <c r="B60" s="17"/>
      <c r="C60" s="10">
        <v>5</v>
      </c>
      <c r="D60" s="9" t="s">
        <v>126</v>
      </c>
      <c r="E60" s="18" t="s">
        <v>70</v>
      </c>
    </row>
    <row r="61" spans="1:5" ht="50" customHeight="1">
      <c r="A61" s="9"/>
      <c r="B61" s="17"/>
      <c r="C61" s="10">
        <v>4</v>
      </c>
      <c r="D61" s="9" t="s">
        <v>71</v>
      </c>
      <c r="E61" s="18" t="s">
        <v>70</v>
      </c>
    </row>
    <row r="62" spans="1:5" ht="50" customHeight="1">
      <c r="A62" s="9"/>
      <c r="B62" s="17"/>
      <c r="C62" s="10">
        <v>3</v>
      </c>
      <c r="D62" s="9" t="s">
        <v>127</v>
      </c>
      <c r="E62" s="18" t="s">
        <v>72</v>
      </c>
    </row>
    <row r="63" spans="1:5" ht="50" customHeight="1">
      <c r="A63" s="9"/>
      <c r="B63" s="17"/>
      <c r="C63" s="10">
        <v>2</v>
      </c>
      <c r="D63" s="9" t="s">
        <v>44</v>
      </c>
      <c r="E63" s="18" t="s">
        <v>72</v>
      </c>
    </row>
    <row r="64" spans="1:5" ht="50" customHeight="1">
      <c r="A64" s="9"/>
      <c r="B64" s="17"/>
      <c r="C64" s="10">
        <v>1</v>
      </c>
      <c r="D64" s="9" t="s">
        <v>73</v>
      </c>
      <c r="E64" s="18" t="s">
        <v>76</v>
      </c>
    </row>
    <row r="65" spans="1:5" ht="50" customHeight="1">
      <c r="A65" s="9"/>
      <c r="B65" s="19"/>
      <c r="C65" s="20">
        <v>0</v>
      </c>
      <c r="D65" s="21" t="s">
        <v>75</v>
      </c>
      <c r="E65" s="22" t="s">
        <v>76</v>
      </c>
    </row>
    <row r="66" spans="1:5" ht="50" customHeight="1">
      <c r="A66" s="9"/>
      <c r="B66" s="9"/>
      <c r="C66" s="10"/>
      <c r="D66" s="9"/>
      <c r="E66" s="23"/>
    </row>
    <row r="67" spans="1:5" ht="50" customHeight="1">
      <c r="A67" s="9"/>
      <c r="B67" s="13" t="s">
        <v>3</v>
      </c>
      <c r="C67" s="14"/>
      <c r="D67" s="15"/>
      <c r="E67" s="16"/>
    </row>
    <row r="68" spans="1:5" ht="50" customHeight="1">
      <c r="A68" s="9"/>
      <c r="B68" s="17"/>
      <c r="C68" s="10">
        <v>5</v>
      </c>
      <c r="D68" s="9" t="s">
        <v>38</v>
      </c>
      <c r="E68" s="18" t="s">
        <v>70</v>
      </c>
    </row>
    <row r="69" spans="1:5" ht="50" customHeight="1">
      <c r="A69" s="9"/>
      <c r="B69" s="17"/>
      <c r="C69" s="10">
        <v>4</v>
      </c>
      <c r="D69" s="9" t="s">
        <v>128</v>
      </c>
      <c r="E69" s="18" t="s">
        <v>70</v>
      </c>
    </row>
    <row r="70" spans="1:5" ht="50" customHeight="1">
      <c r="A70" s="9"/>
      <c r="B70" s="17"/>
      <c r="C70" s="10">
        <v>3</v>
      </c>
      <c r="D70" s="9" t="s">
        <v>127</v>
      </c>
      <c r="E70" s="18" t="s">
        <v>72</v>
      </c>
    </row>
    <row r="71" spans="1:5" ht="50" customHeight="1">
      <c r="A71" s="9"/>
      <c r="B71" s="17"/>
      <c r="C71" s="10">
        <v>2</v>
      </c>
      <c r="D71" s="9" t="s">
        <v>129</v>
      </c>
      <c r="E71" s="18" t="s">
        <v>72</v>
      </c>
    </row>
    <row r="72" spans="1:5" ht="50" customHeight="1">
      <c r="A72" s="9"/>
      <c r="B72" s="17"/>
      <c r="C72" s="10">
        <v>1</v>
      </c>
      <c r="D72" s="9" t="s">
        <v>130</v>
      </c>
      <c r="E72" s="18" t="s">
        <v>76</v>
      </c>
    </row>
    <row r="73" spans="1:5" ht="50" customHeight="1">
      <c r="A73" s="9"/>
      <c r="B73" s="19"/>
      <c r="C73" s="20">
        <v>0</v>
      </c>
      <c r="D73" s="21" t="s">
        <v>131</v>
      </c>
      <c r="E73" s="22" t="s">
        <v>76</v>
      </c>
    </row>
    <row r="74" spans="1:5" ht="50" customHeight="1">
      <c r="A74" s="9"/>
      <c r="B74" s="9"/>
      <c r="C74" s="10"/>
      <c r="D74" s="9"/>
      <c r="E74" s="9"/>
    </row>
    <row r="75" spans="1:5" ht="50" customHeight="1">
      <c r="A75" s="25" t="s">
        <v>11</v>
      </c>
      <c r="B75" s="25"/>
      <c r="C75" s="26"/>
      <c r="D75" s="25"/>
      <c r="E75" s="25"/>
    </row>
    <row r="76" spans="1:5" ht="50" customHeight="1">
      <c r="A76" s="9"/>
      <c r="B76" s="13" t="s">
        <v>9</v>
      </c>
      <c r="C76" s="14"/>
      <c r="D76" s="15"/>
      <c r="E76" s="16"/>
    </row>
    <row r="77" spans="1:5" ht="50" customHeight="1">
      <c r="A77" s="9"/>
      <c r="B77" s="17"/>
      <c r="C77" s="10">
        <v>5</v>
      </c>
      <c r="D77" s="9" t="s">
        <v>69</v>
      </c>
      <c r="E77" s="18" t="s">
        <v>77</v>
      </c>
    </row>
    <row r="78" spans="1:5" ht="50" customHeight="1">
      <c r="A78" s="9"/>
      <c r="B78" s="17"/>
      <c r="C78" s="10">
        <v>4</v>
      </c>
      <c r="D78" s="9" t="s">
        <v>71</v>
      </c>
      <c r="E78" s="18" t="s">
        <v>77</v>
      </c>
    </row>
    <row r="79" spans="1:5" ht="50" customHeight="1">
      <c r="A79" s="9"/>
      <c r="B79" s="17"/>
      <c r="C79" s="10">
        <v>3</v>
      </c>
      <c r="D79" s="9" t="s">
        <v>44</v>
      </c>
      <c r="E79" s="18" t="s">
        <v>78</v>
      </c>
    </row>
    <row r="80" spans="1:5" ht="50" customHeight="1">
      <c r="A80" s="9"/>
      <c r="B80" s="17"/>
      <c r="C80" s="10">
        <v>2</v>
      </c>
      <c r="D80" s="9" t="s">
        <v>42</v>
      </c>
      <c r="E80" s="18" t="s">
        <v>78</v>
      </c>
    </row>
    <row r="81" spans="1:5" ht="50" customHeight="1">
      <c r="A81" s="9"/>
      <c r="B81" s="17"/>
      <c r="C81" s="10">
        <v>1</v>
      </c>
      <c r="D81" s="9" t="s">
        <v>73</v>
      </c>
      <c r="E81" s="18" t="s">
        <v>96</v>
      </c>
    </row>
    <row r="82" spans="1:5" ht="50" customHeight="1">
      <c r="A82" s="9"/>
      <c r="B82" s="19"/>
      <c r="C82" s="20">
        <v>0</v>
      </c>
      <c r="D82" s="21" t="s">
        <v>75</v>
      </c>
      <c r="E82" s="22" t="s">
        <v>96</v>
      </c>
    </row>
    <row r="83" spans="1:5" ht="50" customHeight="1">
      <c r="A83" s="9"/>
      <c r="B83" s="9"/>
      <c r="C83" s="10"/>
      <c r="D83" s="9"/>
      <c r="E83" s="23"/>
    </row>
    <row r="84" spans="1:5" ht="50" customHeight="1">
      <c r="A84" s="9"/>
      <c r="B84" s="13" t="s">
        <v>4</v>
      </c>
      <c r="C84" s="14"/>
      <c r="D84" s="15"/>
      <c r="E84" s="16"/>
    </row>
    <row r="85" spans="1:5" ht="50" customHeight="1">
      <c r="A85" s="9"/>
      <c r="B85" s="17"/>
      <c r="C85" s="10">
        <v>5</v>
      </c>
      <c r="D85" s="9" t="s">
        <v>69</v>
      </c>
      <c r="E85" s="18" t="s">
        <v>79</v>
      </c>
    </row>
    <row r="86" spans="1:5" ht="50" customHeight="1">
      <c r="A86" s="9"/>
      <c r="B86" s="17"/>
      <c r="C86" s="10">
        <v>4</v>
      </c>
      <c r="D86" s="9" t="s">
        <v>71</v>
      </c>
      <c r="E86" s="18" t="s">
        <v>79</v>
      </c>
    </row>
    <row r="87" spans="1:5" ht="50" customHeight="1">
      <c r="A87" s="9"/>
      <c r="B87" s="17"/>
      <c r="C87" s="10">
        <v>3</v>
      </c>
      <c r="D87" s="9" t="s">
        <v>44</v>
      </c>
      <c r="E87" s="18" t="s">
        <v>94</v>
      </c>
    </row>
    <row r="88" spans="1:5" ht="50" customHeight="1">
      <c r="A88" s="9"/>
      <c r="B88" s="17"/>
      <c r="C88" s="10">
        <v>2</v>
      </c>
      <c r="D88" s="9" t="s">
        <v>42</v>
      </c>
      <c r="E88" s="18" t="s">
        <v>94</v>
      </c>
    </row>
    <row r="89" spans="1:5" ht="50" customHeight="1">
      <c r="A89" s="9"/>
      <c r="B89" s="17"/>
      <c r="C89" s="10">
        <v>1</v>
      </c>
      <c r="D89" s="9" t="s">
        <v>73</v>
      </c>
      <c r="E89" s="18" t="s">
        <v>80</v>
      </c>
    </row>
    <row r="90" spans="1:5" ht="50" customHeight="1">
      <c r="A90" s="9"/>
      <c r="B90" s="19"/>
      <c r="C90" s="20">
        <v>0</v>
      </c>
      <c r="D90" s="21" t="s">
        <v>75</v>
      </c>
      <c r="E90" s="22" t="s">
        <v>80</v>
      </c>
    </row>
    <row r="91" spans="1:5" ht="50" customHeight="1">
      <c r="A91" s="9"/>
      <c r="B91" s="9"/>
      <c r="C91" s="10"/>
      <c r="D91" s="9"/>
      <c r="E91" s="23"/>
    </row>
    <row r="92" spans="1:5" ht="50" customHeight="1">
      <c r="A92" s="9"/>
      <c r="B92" s="13" t="s">
        <v>5</v>
      </c>
      <c r="C92" s="14"/>
      <c r="D92" s="15"/>
      <c r="E92" s="16"/>
    </row>
    <row r="93" spans="1:5" ht="50" customHeight="1">
      <c r="A93" s="9"/>
      <c r="B93" s="17"/>
      <c r="C93" s="10">
        <v>5</v>
      </c>
      <c r="D93" s="9" t="s">
        <v>69</v>
      </c>
      <c r="E93" s="18" t="s">
        <v>81</v>
      </c>
    </row>
    <row r="94" spans="1:5" ht="50" customHeight="1">
      <c r="A94" s="9"/>
      <c r="B94" s="17"/>
      <c r="C94" s="10">
        <v>4</v>
      </c>
      <c r="D94" s="9" t="s">
        <v>71</v>
      </c>
      <c r="E94" s="18" t="s">
        <v>81</v>
      </c>
    </row>
    <row r="95" spans="1:5" ht="50" customHeight="1">
      <c r="A95" s="9"/>
      <c r="B95" s="17"/>
      <c r="C95" s="10">
        <v>3</v>
      </c>
      <c r="D95" s="9" t="s">
        <v>44</v>
      </c>
      <c r="E95" s="18" t="s">
        <v>82</v>
      </c>
    </row>
    <row r="96" spans="1:5" ht="50" customHeight="1">
      <c r="A96" s="9"/>
      <c r="B96" s="17"/>
      <c r="C96" s="10">
        <v>2</v>
      </c>
      <c r="D96" s="9" t="s">
        <v>42</v>
      </c>
      <c r="E96" s="18" t="s">
        <v>82</v>
      </c>
    </row>
    <row r="97" spans="1:5" ht="50" customHeight="1">
      <c r="A97" s="9"/>
      <c r="B97" s="17"/>
      <c r="C97" s="10">
        <v>1</v>
      </c>
      <c r="D97" s="9" t="s">
        <v>73</v>
      </c>
      <c r="E97" s="18" t="s">
        <v>83</v>
      </c>
    </row>
    <row r="98" spans="1:5" ht="50" customHeight="1">
      <c r="A98" s="9"/>
      <c r="B98" s="19"/>
      <c r="C98" s="20">
        <v>0</v>
      </c>
      <c r="D98" s="21" t="s">
        <v>75</v>
      </c>
      <c r="E98" s="22" t="s">
        <v>83</v>
      </c>
    </row>
    <row r="99" spans="1:5" ht="50" customHeight="1">
      <c r="A99" s="9"/>
      <c r="B99" s="9"/>
      <c r="C99" s="10"/>
      <c r="D99" s="9"/>
      <c r="E99" s="23"/>
    </row>
    <row r="100" spans="1:5" ht="50" customHeight="1">
      <c r="A100" s="9"/>
      <c r="B100" s="13" t="s">
        <v>6</v>
      </c>
      <c r="C100" s="14"/>
      <c r="D100" s="15"/>
      <c r="E100" s="16"/>
    </row>
    <row r="101" spans="1:5" ht="50" customHeight="1">
      <c r="A101" s="9"/>
      <c r="B101" s="17"/>
      <c r="C101" s="10">
        <v>5</v>
      </c>
      <c r="D101" s="9" t="s">
        <v>69</v>
      </c>
      <c r="E101" s="18" t="s">
        <v>84</v>
      </c>
    </row>
    <row r="102" spans="1:5" ht="50" customHeight="1">
      <c r="A102" s="9"/>
      <c r="B102" s="17"/>
      <c r="C102" s="10">
        <v>4</v>
      </c>
      <c r="D102" s="9" t="s">
        <v>71</v>
      </c>
      <c r="E102" s="18" t="s">
        <v>84</v>
      </c>
    </row>
    <row r="103" spans="1:5" ht="50" customHeight="1">
      <c r="A103" s="9"/>
      <c r="B103" s="17"/>
      <c r="C103" s="10">
        <v>3</v>
      </c>
      <c r="D103" s="9" t="s">
        <v>44</v>
      </c>
      <c r="E103" s="18" t="s">
        <v>95</v>
      </c>
    </row>
    <row r="104" spans="1:5" ht="50" customHeight="1">
      <c r="A104" s="9"/>
      <c r="B104" s="17"/>
      <c r="C104" s="10">
        <v>2</v>
      </c>
      <c r="D104" s="9" t="s">
        <v>42</v>
      </c>
      <c r="E104" s="18" t="s">
        <v>95</v>
      </c>
    </row>
    <row r="105" spans="1:5" ht="50" customHeight="1">
      <c r="A105" s="9"/>
      <c r="B105" s="17"/>
      <c r="C105" s="10">
        <v>1</v>
      </c>
      <c r="D105" s="9" t="s">
        <v>73</v>
      </c>
      <c r="E105" s="18" t="s">
        <v>85</v>
      </c>
    </row>
    <row r="106" spans="1:5" ht="50" customHeight="1">
      <c r="A106" s="9"/>
      <c r="B106" s="19"/>
      <c r="C106" s="20">
        <v>0</v>
      </c>
      <c r="D106" s="21" t="s">
        <v>75</v>
      </c>
      <c r="E106" s="22" t="s">
        <v>85</v>
      </c>
    </row>
    <row r="107" spans="1:5" ht="50" customHeight="1">
      <c r="A107" s="9"/>
      <c r="B107" s="9"/>
      <c r="C107" s="10"/>
      <c r="D107" s="9"/>
      <c r="E107" s="23"/>
    </row>
    <row r="108" spans="1:5" ht="50" customHeight="1">
      <c r="A108" s="9"/>
      <c r="B108" s="13" t="s">
        <v>35</v>
      </c>
      <c r="C108" s="14"/>
      <c r="D108" s="15"/>
      <c r="E108" s="16"/>
    </row>
    <row r="109" spans="1:5" ht="50" customHeight="1">
      <c r="A109" s="9"/>
      <c r="B109" s="17"/>
      <c r="C109" s="10">
        <v>5</v>
      </c>
      <c r="D109" s="9" t="s">
        <v>69</v>
      </c>
      <c r="E109" s="18" t="s">
        <v>86</v>
      </c>
    </row>
    <row r="110" spans="1:5" ht="50" customHeight="1">
      <c r="A110" s="9"/>
      <c r="B110" s="17"/>
      <c r="C110" s="10">
        <v>4</v>
      </c>
      <c r="D110" s="9" t="s">
        <v>71</v>
      </c>
      <c r="E110" s="18" t="s">
        <v>86</v>
      </c>
    </row>
    <row r="111" spans="1:5" ht="50" customHeight="1">
      <c r="A111" s="9"/>
      <c r="B111" s="17"/>
      <c r="C111" s="10">
        <v>3</v>
      </c>
      <c r="D111" s="9" t="s">
        <v>44</v>
      </c>
      <c r="E111" s="18" t="s">
        <v>87</v>
      </c>
    </row>
    <row r="112" spans="1:5" ht="50" customHeight="1">
      <c r="A112" s="9"/>
      <c r="B112" s="17"/>
      <c r="C112" s="10">
        <v>2</v>
      </c>
      <c r="D112" s="9" t="s">
        <v>42</v>
      </c>
      <c r="E112" s="18" t="s">
        <v>87</v>
      </c>
    </row>
    <row r="113" spans="1:5" ht="50" customHeight="1">
      <c r="A113" s="9"/>
      <c r="B113" s="17"/>
      <c r="C113" s="10">
        <v>1</v>
      </c>
      <c r="D113" s="9" t="s">
        <v>73</v>
      </c>
      <c r="E113" s="18" t="s">
        <v>88</v>
      </c>
    </row>
    <row r="114" spans="1:5" ht="50" customHeight="1">
      <c r="A114" s="9"/>
      <c r="B114" s="19"/>
      <c r="C114" s="20">
        <v>0</v>
      </c>
      <c r="D114" s="21" t="s">
        <v>75</v>
      </c>
      <c r="E114" s="22" t="s">
        <v>88</v>
      </c>
    </row>
    <row r="115" spans="1:5" ht="50" customHeight="1">
      <c r="A115" s="9"/>
      <c r="B115" s="9"/>
      <c r="C115" s="10"/>
      <c r="D115" s="9"/>
      <c r="E115" s="23"/>
    </row>
    <row r="116" spans="1:5" ht="50" customHeight="1">
      <c r="A116" s="9"/>
      <c r="B116" s="13" t="s">
        <v>7</v>
      </c>
      <c r="C116" s="14"/>
      <c r="D116" s="15"/>
      <c r="E116" s="16"/>
    </row>
    <row r="117" spans="1:5" ht="50" customHeight="1">
      <c r="A117" s="9"/>
      <c r="B117" s="17"/>
      <c r="C117" s="10">
        <v>5</v>
      </c>
      <c r="D117" s="9" t="s">
        <v>69</v>
      </c>
      <c r="E117" s="18" t="s">
        <v>89</v>
      </c>
    </row>
    <row r="118" spans="1:5" ht="50" customHeight="1">
      <c r="A118" s="9"/>
      <c r="B118" s="17"/>
      <c r="C118" s="10">
        <v>4</v>
      </c>
      <c r="D118" s="9" t="s">
        <v>71</v>
      </c>
      <c r="E118" s="18" t="s">
        <v>89</v>
      </c>
    </row>
    <row r="119" spans="1:5" ht="50" customHeight="1">
      <c r="A119" s="9"/>
      <c r="B119" s="17"/>
      <c r="C119" s="10">
        <v>3</v>
      </c>
      <c r="D119" s="9" t="s">
        <v>44</v>
      </c>
      <c r="E119" s="18" t="s">
        <v>90</v>
      </c>
    </row>
    <row r="120" spans="1:5" ht="50" customHeight="1">
      <c r="A120" s="9"/>
      <c r="B120" s="17"/>
      <c r="C120" s="10">
        <v>2</v>
      </c>
      <c r="D120" s="9" t="s">
        <v>42</v>
      </c>
      <c r="E120" s="18" t="s">
        <v>90</v>
      </c>
    </row>
    <row r="121" spans="1:5" ht="50" customHeight="1">
      <c r="A121" s="9"/>
      <c r="B121" s="17"/>
      <c r="C121" s="10">
        <v>1</v>
      </c>
      <c r="D121" s="9" t="s">
        <v>73</v>
      </c>
      <c r="E121" s="18" t="s">
        <v>91</v>
      </c>
    </row>
    <row r="122" spans="1:5" ht="50" customHeight="1">
      <c r="A122" s="9"/>
      <c r="B122" s="19"/>
      <c r="C122" s="20">
        <v>0</v>
      </c>
      <c r="D122" s="21" t="s">
        <v>75</v>
      </c>
      <c r="E122" s="22" t="s">
        <v>91</v>
      </c>
    </row>
    <row r="123" spans="1:5" ht="50" customHeight="1">
      <c r="A123" s="9"/>
      <c r="B123" s="9"/>
      <c r="C123" s="10"/>
      <c r="D123" s="9"/>
      <c r="E123" s="23"/>
    </row>
    <row r="124" spans="1:5" ht="50" customHeight="1">
      <c r="A124" s="9"/>
      <c r="B124" s="13" t="s">
        <v>8</v>
      </c>
      <c r="C124" s="14"/>
      <c r="D124" s="15"/>
      <c r="E124" s="16"/>
    </row>
    <row r="125" spans="1:5" ht="50" customHeight="1">
      <c r="A125" s="9"/>
      <c r="B125" s="17"/>
      <c r="C125" s="10">
        <v>5</v>
      </c>
      <c r="D125" s="9" t="s">
        <v>69</v>
      </c>
      <c r="E125" s="18" t="s">
        <v>221</v>
      </c>
    </row>
    <row r="126" spans="1:5" ht="50" customHeight="1">
      <c r="A126" s="9"/>
      <c r="B126" s="17"/>
      <c r="C126" s="10">
        <v>4</v>
      </c>
      <c r="D126" s="9" t="s">
        <v>71</v>
      </c>
      <c r="E126" s="18" t="s">
        <v>221</v>
      </c>
    </row>
    <row r="127" spans="1:5" ht="50" customHeight="1">
      <c r="A127" s="9"/>
      <c r="B127" s="17"/>
      <c r="C127" s="10">
        <v>3</v>
      </c>
      <c r="D127" s="9" t="s">
        <v>44</v>
      </c>
      <c r="E127" s="18" t="s">
        <v>92</v>
      </c>
    </row>
    <row r="128" spans="1:5" ht="50" customHeight="1">
      <c r="A128" s="9"/>
      <c r="B128" s="17"/>
      <c r="C128" s="10">
        <v>2</v>
      </c>
      <c r="D128" s="9" t="s">
        <v>42</v>
      </c>
      <c r="E128" s="18" t="s">
        <v>92</v>
      </c>
    </row>
    <row r="129" spans="1:8" ht="50" customHeight="1">
      <c r="A129" s="9"/>
      <c r="B129" s="17"/>
      <c r="C129" s="10">
        <v>1</v>
      </c>
      <c r="D129" s="9" t="s">
        <v>73</v>
      </c>
      <c r="E129" s="18" t="s">
        <v>93</v>
      </c>
    </row>
    <row r="130" spans="1:8" ht="50" customHeight="1">
      <c r="A130" s="9"/>
      <c r="B130" s="19"/>
      <c r="C130" s="20">
        <v>0</v>
      </c>
      <c r="D130" s="21" t="s">
        <v>75</v>
      </c>
      <c r="E130" s="22" t="s">
        <v>93</v>
      </c>
    </row>
    <row r="132" spans="1:8" ht="50" customHeight="1">
      <c r="A132" s="133"/>
      <c r="B132" s="133"/>
      <c r="C132" s="134"/>
      <c r="D132" s="133"/>
      <c r="E132" s="133"/>
      <c r="F132" s="135"/>
      <c r="G132" s="136" t="s">
        <v>169</v>
      </c>
      <c r="H132" s="137" t="s">
        <v>170</v>
      </c>
    </row>
    <row r="133" spans="1:8" ht="50" customHeight="1">
      <c r="F133" s="135" t="s">
        <v>166</v>
      </c>
      <c r="G133" s="136">
        <v>500</v>
      </c>
      <c r="H133" s="137" t="s">
        <v>171</v>
      </c>
    </row>
    <row r="134" spans="1:8" ht="50" customHeight="1">
      <c r="F134" s="138" t="s">
        <v>167</v>
      </c>
      <c r="G134" s="11">
        <v>1000</v>
      </c>
      <c r="H134" s="139">
        <v>500</v>
      </c>
    </row>
    <row r="135" spans="1:8" ht="50" customHeight="1">
      <c r="F135" s="140" t="s">
        <v>168</v>
      </c>
      <c r="G135" s="141" t="s">
        <v>171</v>
      </c>
      <c r="H135" s="142">
        <v>1000</v>
      </c>
    </row>
    <row r="137" spans="1:8" ht="50" customHeight="1">
      <c r="G137" s="11">
        <v>999</v>
      </c>
      <c r="H137" s="11" t="str">
        <f>IF(G137&lt;500,"S",IF(G137&lt;1000,"M","L"))</f>
        <v>M</v>
      </c>
    </row>
  </sheetData>
  <pageMargins left="0.7" right="0.7" top="0.75" bottom="0.75" header="0.3" footer="0.3"/>
  <pageSetup paperSize="8"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G16"/>
  <sheetViews>
    <sheetView workbookViewId="0">
      <selection activeCell="C290" sqref="C290"/>
    </sheetView>
  </sheetViews>
  <sheetFormatPr baseColWidth="10" defaultRowHeight="16"/>
  <sheetData>
    <row r="1" spans="1:7">
      <c r="B1" s="3"/>
      <c r="C1" s="4"/>
      <c r="D1" s="5"/>
      <c r="E1" s="6"/>
      <c r="F1" s="7"/>
      <c r="G1" s="8"/>
    </row>
    <row r="3" spans="1:7">
      <c r="A3" t="s">
        <v>0</v>
      </c>
    </row>
    <row r="4" spans="1:7">
      <c r="B4" s="1">
        <v>0</v>
      </c>
      <c r="C4" s="1">
        <v>1</v>
      </c>
      <c r="D4" s="1">
        <v>2</v>
      </c>
      <c r="E4" s="1">
        <v>3</v>
      </c>
      <c r="F4" s="1">
        <v>4</v>
      </c>
      <c r="G4" s="1">
        <v>5</v>
      </c>
    </row>
    <row r="5" spans="1:7" ht="55">
      <c r="B5" s="2" t="s">
        <v>31</v>
      </c>
      <c r="C5" s="2" t="s">
        <v>32</v>
      </c>
      <c r="D5" s="2" t="s">
        <v>28</v>
      </c>
      <c r="E5" s="2" t="s">
        <v>27</v>
      </c>
      <c r="F5" s="2" t="s">
        <v>33</v>
      </c>
      <c r="G5" s="2" t="s">
        <v>34</v>
      </c>
    </row>
    <row r="6" spans="1:7" ht="55">
      <c r="B6" s="2" t="s">
        <v>31</v>
      </c>
      <c r="C6" s="2" t="s">
        <v>32</v>
      </c>
      <c r="D6" s="2" t="s">
        <v>28</v>
      </c>
      <c r="E6" s="2" t="s">
        <v>27</v>
      </c>
      <c r="F6" s="2" t="s">
        <v>33</v>
      </c>
      <c r="G6" s="2" t="s">
        <v>34</v>
      </c>
    </row>
    <row r="8" spans="1:7">
      <c r="A8" t="s">
        <v>10</v>
      </c>
    </row>
    <row r="9" spans="1:7">
      <c r="B9" s="1">
        <v>5</v>
      </c>
      <c r="C9" s="1">
        <v>4</v>
      </c>
      <c r="D9" s="1">
        <v>3</v>
      </c>
      <c r="E9" s="1">
        <v>2</v>
      </c>
      <c r="F9" s="1">
        <v>1</v>
      </c>
      <c r="G9" s="1">
        <v>0</v>
      </c>
    </row>
    <row r="10" spans="1:7" ht="61">
      <c r="B10" s="2" t="s">
        <v>25</v>
      </c>
      <c r="C10" s="2" t="s">
        <v>26</v>
      </c>
      <c r="D10" s="2" t="s">
        <v>27</v>
      </c>
      <c r="E10" s="2" t="s">
        <v>28</v>
      </c>
      <c r="F10" s="2" t="s">
        <v>29</v>
      </c>
      <c r="G10" s="2" t="s">
        <v>30</v>
      </c>
    </row>
    <row r="11" spans="1:7" ht="61">
      <c r="B11" s="2" t="s">
        <v>25</v>
      </c>
      <c r="C11" s="2" t="s">
        <v>26</v>
      </c>
      <c r="D11" s="2" t="s">
        <v>27</v>
      </c>
      <c r="E11" s="2" t="s">
        <v>28</v>
      </c>
      <c r="F11" s="2" t="s">
        <v>29</v>
      </c>
      <c r="G11" s="2" t="s">
        <v>30</v>
      </c>
    </row>
    <row r="13" spans="1:7">
      <c r="A13" t="s">
        <v>11</v>
      </c>
    </row>
    <row r="14" spans="1:7">
      <c r="B14" s="1">
        <v>5</v>
      </c>
      <c r="C14" s="1">
        <v>4</v>
      </c>
      <c r="D14" s="1">
        <v>3</v>
      </c>
      <c r="E14" s="1">
        <v>2</v>
      </c>
      <c r="F14" s="1">
        <v>1</v>
      </c>
      <c r="G14" s="1">
        <v>0</v>
      </c>
    </row>
    <row r="15" spans="1:7" ht="61">
      <c r="B15" s="2" t="s">
        <v>25</v>
      </c>
      <c r="C15" s="2" t="s">
        <v>26</v>
      </c>
      <c r="D15" s="2" t="s">
        <v>27</v>
      </c>
      <c r="E15" s="2" t="s">
        <v>28</v>
      </c>
      <c r="F15" s="2" t="s">
        <v>29</v>
      </c>
      <c r="G15" s="2" t="s">
        <v>30</v>
      </c>
    </row>
    <row r="16" spans="1:7" ht="61">
      <c r="B16" s="2" t="s">
        <v>25</v>
      </c>
      <c r="C16" s="2" t="s">
        <v>26</v>
      </c>
      <c r="D16" s="2" t="s">
        <v>27</v>
      </c>
      <c r="E16" s="2" t="s">
        <v>28</v>
      </c>
      <c r="F16" s="2" t="s">
        <v>29</v>
      </c>
      <c r="G16" s="2" t="s">
        <v>30</v>
      </c>
    </row>
  </sheetData>
  <sheetProtection selectLockedCells="1" selectUnlockedCells="1"/>
  <pageMargins left="0.7" right="0.7" top="0.75" bottom="0.75" header="0.3" footer="0.3"/>
  <pageSetup paperSize="8"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8</vt:i4>
      </vt:variant>
      <vt:variant>
        <vt:lpstr>Benoemde bereiken</vt:lpstr>
      </vt:variant>
      <vt:variant>
        <vt:i4>3</vt:i4>
      </vt:variant>
    </vt:vector>
  </HeadingPairs>
  <TitlesOfParts>
    <vt:vector size="11" baseType="lpstr">
      <vt:lpstr>invulblad</vt:lpstr>
      <vt:lpstr>bestemmingsprofiel</vt:lpstr>
      <vt:lpstr>matchmaking</vt:lpstr>
      <vt:lpstr>achtergrond - matchmaking</vt:lpstr>
      <vt:lpstr>volgorde alfabetisch</vt:lpstr>
      <vt:lpstr>tonen obv grootte</vt:lpstr>
      <vt:lpstr>achtergrond - profiel </vt:lpstr>
      <vt:lpstr>achtergrond 1</vt:lpstr>
      <vt:lpstr>bestemmingsprofiel!Afdrukbereik</vt:lpstr>
      <vt:lpstr>invulblad!Afdrukbereik</vt:lpstr>
      <vt:lpstr>matchmaking!Afdrukbereik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Van Abbenyen</dc:creator>
  <cp:lastModifiedBy>Hanne Van Gils</cp:lastModifiedBy>
  <cp:lastPrinted>2024-05-31T07:46:38Z</cp:lastPrinted>
  <dcterms:created xsi:type="dcterms:W3CDTF">2023-12-19T16:03:35Z</dcterms:created>
  <dcterms:modified xsi:type="dcterms:W3CDTF">2024-06-03T01:36:51Z</dcterms:modified>
</cp:coreProperties>
</file>